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Committees\Finance &amp; Personnel Committee\2024\240115\"/>
    </mc:Choice>
  </mc:AlternateContent>
  <xr:revisionPtr revIDLastSave="0" documentId="8_{2A77225C-5EDF-4256-835E-00C38EB6805F}" xr6:coauthVersionLast="47" xr6:coauthVersionMax="47" xr10:uidLastSave="{00000000-0000-0000-0000-000000000000}"/>
  <bookViews>
    <workbookView xWindow="28680" yWindow="-120" windowWidth="29040" windowHeight="15720" xr2:uid="{EDB2DFD9-806E-463E-BE4C-CBC27C2BF01B}"/>
  </bookViews>
  <sheets>
    <sheet name=" Healthmetic" sheetId="1" r:id="rId1"/>
    <sheet name="Peter Woodman" sheetId="2" r:id="rId2"/>
    <sheet name="Studio Four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3" l="1"/>
  <c r="I47" i="3"/>
  <c r="I43" i="3"/>
  <c r="G43" i="3"/>
  <c r="D28" i="1"/>
  <c r="J27" i="1"/>
  <c r="D39" i="3"/>
  <c r="I37" i="3"/>
  <c r="G37" i="3"/>
  <c r="F37" i="3"/>
  <c r="D41" i="1"/>
  <c r="D43" i="1" s="1"/>
  <c r="Q18" i="1"/>
  <c r="G26" i="1"/>
  <c r="H26" i="1" s="1"/>
  <c r="J26" i="1"/>
  <c r="F35" i="3"/>
  <c r="G35" i="3" s="1"/>
  <c r="D35" i="3"/>
  <c r="J25" i="1"/>
  <c r="G25" i="1"/>
  <c r="H25" i="1" s="1"/>
  <c r="J24" i="1"/>
  <c r="I35" i="3" l="1"/>
  <c r="F24" i="1"/>
  <c r="I33" i="3"/>
  <c r="H33" i="3"/>
  <c r="G33" i="3"/>
  <c r="D30" i="3"/>
  <c r="F33" i="3" s="1"/>
  <c r="J23" i="1"/>
  <c r="J22" i="1"/>
  <c r="G24" i="1" l="1"/>
  <c r="H24" i="1" s="1"/>
  <c r="L30" i="1"/>
  <c r="P18" i="1"/>
  <c r="J42" i="1" l="1"/>
  <c r="Q19" i="1"/>
  <c r="F42" i="1" s="1"/>
  <c r="F43" i="1" s="1"/>
  <c r="F23" i="3"/>
  <c r="G23" i="3" s="1"/>
  <c r="H23" i="3" s="1"/>
  <c r="I23" i="3" s="1"/>
  <c r="F20" i="3"/>
  <c r="G20" i="3" s="1"/>
  <c r="H20" i="3" s="1"/>
  <c r="D17" i="3"/>
  <c r="F17" i="3" s="1"/>
  <c r="G14" i="3"/>
  <c r="H14" i="3" s="1"/>
  <c r="D12" i="3"/>
  <c r="F12" i="3" s="1"/>
  <c r="F26" i="3" s="1"/>
  <c r="G9" i="3"/>
  <c r="H9" i="3" s="1"/>
  <c r="D5" i="3"/>
  <c r="F23" i="1"/>
  <c r="F27" i="3" l="1"/>
  <c r="G23" i="1"/>
  <c r="H23" i="1" s="1"/>
  <c r="G17" i="3"/>
  <c r="H17" i="3" s="1"/>
  <c r="I17" i="3" s="1"/>
  <c r="G12" i="3"/>
  <c r="H12" i="3" s="1"/>
  <c r="I13" i="3" s="1"/>
  <c r="G5" i="3"/>
  <c r="H5" i="3" s="1"/>
  <c r="I8" i="3" s="1"/>
  <c r="G22" i="1"/>
  <c r="H22" i="1" s="1"/>
  <c r="D11" i="2" l="1"/>
  <c r="J19" i="1"/>
  <c r="J30" i="1" s="1"/>
  <c r="D15" i="1"/>
  <c r="D30" i="1" s="1"/>
  <c r="J13" i="1"/>
  <c r="J11" i="1"/>
  <c r="J8" i="1"/>
  <c r="J5" i="1"/>
  <c r="F19" i="1"/>
  <c r="H13" i="1"/>
  <c r="G11" i="1"/>
  <c r="H11" i="1" s="1"/>
  <c r="E9" i="1"/>
  <c r="F9" i="1" s="1"/>
  <c r="E6" i="1"/>
  <c r="F6" i="1" s="1"/>
  <c r="G6" i="1" s="1"/>
  <c r="H6" i="1" s="1"/>
  <c r="E35" i="1" l="1"/>
  <c r="G19" i="1"/>
  <c r="H19" i="1" s="1"/>
  <c r="D35" i="1"/>
  <c r="J15" i="1"/>
  <c r="F15" i="1"/>
  <c r="F30" i="1" s="1"/>
  <c r="F32" i="1" s="1"/>
  <c r="E15" i="1"/>
  <c r="E30" i="1" s="1"/>
  <c r="G9" i="1"/>
  <c r="H9" i="1" s="1"/>
  <c r="D42" i="1" l="1"/>
  <c r="H30" i="1"/>
</calcChain>
</file>

<file path=xl/sharedStrings.xml><?xml version="1.0" encoding="utf-8"?>
<sst xmlns="http://schemas.openxmlformats.org/spreadsheetml/2006/main" count="127" uniqueCount="109">
  <si>
    <t xml:space="preserve">EMR 337 - Ingrams Pavilion </t>
  </si>
  <si>
    <t xml:space="preserve">Studio Four Paymants: </t>
  </si>
  <si>
    <t xml:space="preserve">Invoice Date </t>
  </si>
  <si>
    <t xml:space="preserve">Invoice No </t>
  </si>
  <si>
    <t>15832-42019</t>
  </si>
  <si>
    <t>Pre-Construction Stage</t>
  </si>
  <si>
    <t>20.00% of £3,200.00</t>
  </si>
  <si>
    <t xml:space="preserve">VAT </t>
  </si>
  <si>
    <t>Total</t>
  </si>
  <si>
    <t xml:space="preserve">Expensese : </t>
  </si>
  <si>
    <t>Documents (VATable)</t>
  </si>
  <si>
    <t>2 x JCT Design 7 Contract 2016</t>
  </si>
  <si>
    <t>Fee</t>
  </si>
  <si>
    <t>Invoice Total</t>
  </si>
  <si>
    <t>15901-42019</t>
  </si>
  <si>
    <t>60.00% of £3,200.00</t>
  </si>
  <si>
    <t>Contract Preparation</t>
  </si>
  <si>
    <t>100.00% of £600.00</t>
  </si>
  <si>
    <t xml:space="preserve">Less invoiced </t>
  </si>
  <si>
    <t>Subtotal</t>
  </si>
  <si>
    <t>16036-42019</t>
  </si>
  <si>
    <t>80.00% of £3,200.00</t>
  </si>
  <si>
    <t>Healthmatic Ltd</t>
  </si>
  <si>
    <t xml:space="preserve">Contract Price </t>
  </si>
  <si>
    <t>Invoice No</t>
  </si>
  <si>
    <t>Contract Milestone Payment 1</t>
  </si>
  <si>
    <t>Retention 3% of £47,834.00</t>
  </si>
  <si>
    <t xml:space="preserve">Sub Total </t>
  </si>
  <si>
    <t xml:space="preserve">Net Amount </t>
  </si>
  <si>
    <t>Contract Milestone Payment 2</t>
  </si>
  <si>
    <t>Retention 3% of £17,874.53</t>
  </si>
  <si>
    <t>Retention</t>
  </si>
  <si>
    <t xml:space="preserve">Council Approval </t>
  </si>
  <si>
    <t>Contract Milestone payment 3</t>
  </si>
  <si>
    <t>Contract Milestone payment 4</t>
  </si>
  <si>
    <t>16156-42019</t>
  </si>
  <si>
    <t>100% of £3,200.00</t>
  </si>
  <si>
    <t>16229-42019</t>
  </si>
  <si>
    <t>Additional Meetings</t>
  </si>
  <si>
    <t>100.00% of £720.00</t>
  </si>
  <si>
    <t>Contract Milestone payment 6</t>
  </si>
  <si>
    <t>* New Contract Price : £1,197,303</t>
  </si>
  <si>
    <t>Pro Forma Invoice 72</t>
  </si>
  <si>
    <t>Percentage</t>
  </si>
  <si>
    <t>Description</t>
  </si>
  <si>
    <t xml:space="preserve">Total Amount Paid </t>
  </si>
  <si>
    <t xml:space="preserve">* New Contract Price </t>
  </si>
  <si>
    <t xml:space="preserve">Balance to pay </t>
  </si>
  <si>
    <t xml:space="preserve">Old Contract </t>
  </si>
  <si>
    <t>(Increased £301,770)</t>
  </si>
  <si>
    <t xml:space="preserve">Invoice Amount </t>
  </si>
  <si>
    <t xml:space="preserve">Invocie 80 </t>
  </si>
  <si>
    <t xml:space="preserve">Revised Costs </t>
  </si>
  <si>
    <t>Invoice 83</t>
  </si>
  <si>
    <t xml:space="preserve">Pitch Maintenance </t>
  </si>
  <si>
    <t xml:space="preserve">New Contract </t>
  </si>
  <si>
    <t xml:space="preserve">Contract Milestone Payment 7 </t>
  </si>
  <si>
    <t xml:space="preserve">From email dated 3 November 2022 </t>
  </si>
  <si>
    <t>Contract Milestone Payment 5</t>
  </si>
  <si>
    <t xml:space="preserve">Total : </t>
  </si>
  <si>
    <t xml:space="preserve">Additional : </t>
  </si>
  <si>
    <t xml:space="preserve">Pre-Contract Stage </t>
  </si>
  <si>
    <t xml:space="preserve">Peter Woodman </t>
  </si>
  <si>
    <t xml:space="preserve">Forcast Payment Schedule </t>
  </si>
  <si>
    <t xml:space="preserve">Date </t>
  </si>
  <si>
    <t>Value</t>
  </si>
  <si>
    <t xml:space="preserve">Forcast Payment </t>
  </si>
  <si>
    <t xml:space="preserve">Total Amount </t>
  </si>
  <si>
    <t>Invoice Net Amount</t>
  </si>
  <si>
    <t xml:space="preserve">Contruction Stage </t>
  </si>
  <si>
    <t>16408-42019</t>
  </si>
  <si>
    <t xml:space="preserve">20% of £4,960.00 </t>
  </si>
  <si>
    <t xml:space="preserve">Drainage Design </t>
  </si>
  <si>
    <t>100% of £1,720..00</t>
  </si>
  <si>
    <t xml:space="preserve">Contruciton Stage </t>
  </si>
  <si>
    <t xml:space="preserve">Outstanding </t>
  </si>
  <si>
    <t xml:space="preserve"> Balance to pay: </t>
  </si>
  <si>
    <t xml:space="preserve">Contract Milestone Payment 8 </t>
  </si>
  <si>
    <t>Crontract Milestone Payment 9</t>
  </si>
  <si>
    <t>Payment 1</t>
  </si>
  <si>
    <t>Payment 2</t>
  </si>
  <si>
    <t>Payment 3</t>
  </si>
  <si>
    <t>Payment 4</t>
  </si>
  <si>
    <t>Payment 5</t>
  </si>
  <si>
    <t>Payment 6</t>
  </si>
  <si>
    <t>Payment 7</t>
  </si>
  <si>
    <t>Payment 8</t>
  </si>
  <si>
    <t>Payment 9</t>
  </si>
  <si>
    <t>Payment 10</t>
  </si>
  <si>
    <t>Payment 11</t>
  </si>
  <si>
    <t>16582-42019</t>
  </si>
  <si>
    <t>80% of £4,960.00</t>
  </si>
  <si>
    <t>Contract Milestone Payment 10</t>
  </si>
  <si>
    <t xml:space="preserve">Balance </t>
  </si>
  <si>
    <t xml:space="preserve">EMR Balance </t>
  </si>
  <si>
    <t xml:space="preserve">From General Reserve </t>
  </si>
  <si>
    <t xml:space="preserve">EMR after Contract Balance to Pay </t>
  </si>
  <si>
    <t>Forcast Payment</t>
  </si>
  <si>
    <t xml:space="preserve">( differnce between Contract amount and forcast </t>
  </si>
  <si>
    <t>)</t>
  </si>
  <si>
    <t>16768-42019</t>
  </si>
  <si>
    <t>100% of £4,960.00</t>
  </si>
  <si>
    <t>Contract Milestone Payment 11</t>
  </si>
  <si>
    <t>17315-42019</t>
  </si>
  <si>
    <t xml:space="preserve">Storage Area </t>
  </si>
  <si>
    <t>GJ 2.5 Hours @ £95.00</t>
  </si>
  <si>
    <t>17563-42019</t>
  </si>
  <si>
    <t xml:space="preserve">Construction Stage Queris </t>
  </si>
  <si>
    <t>GJ 3.5 Hours @80.00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</si>
</sst>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&quot;£&quot;#,##0.00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14" fontId="0" fillId="0" borderId="0" xfId="0" applyNumberFormat="1"/>
    <xf numFmtId="4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0" fillId="2" borderId="0" xfId="0" applyFill="1" applyAlignment="1">
      <alignment horizontal="left"/>
    </xf>
    <xf numFmtId="0" fontId="0" fillId="2" borderId="0" xfId="0" applyFill="1"/>
    <xf numFmtId="44" fontId="0" fillId="3" borderId="0" xfId="0" applyNumberFormat="1" applyFill="1"/>
    <xf numFmtId="4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4" xfId="1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6" xfId="0" applyNumberFormat="1" applyBorder="1"/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1" fillId="0" borderId="9" xfId="0" applyFon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14" fontId="0" fillId="0" borderId="9" xfId="0" applyNumberFormat="1" applyBorder="1"/>
    <xf numFmtId="14" fontId="0" fillId="0" borderId="8" xfId="0" applyNumberFormat="1" applyBorder="1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44" fontId="0" fillId="2" borderId="3" xfId="0" applyNumberFormat="1" applyFill="1" applyBorder="1"/>
    <xf numFmtId="164" fontId="0" fillId="0" borderId="1" xfId="0" applyNumberFormat="1" applyBorder="1"/>
    <xf numFmtId="0" fontId="0" fillId="0" borderId="6" xfId="0" applyBorder="1" applyAlignment="1">
      <alignment horizontal="left"/>
    </xf>
    <xf numFmtId="44" fontId="1" fillId="0" borderId="6" xfId="0" applyNumberFormat="1" applyFont="1" applyBorder="1"/>
    <xf numFmtId="44" fontId="1" fillId="0" borderId="0" xfId="0" applyNumberFormat="1" applyFont="1"/>
    <xf numFmtId="44" fontId="4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2" borderId="0" xfId="0" applyNumberFormat="1" applyFill="1" applyAlignment="1">
      <alignment horizontal="center"/>
    </xf>
    <xf numFmtId="165" fontId="0" fillId="0" borderId="2" xfId="0" applyNumberFormat="1" applyBorder="1"/>
    <xf numFmtId="9" fontId="0" fillId="0" borderId="0" xfId="0" applyNumberFormat="1" applyAlignment="1">
      <alignment horizontal="left"/>
    </xf>
    <xf numFmtId="164" fontId="0" fillId="0" borderId="0" xfId="1" applyNumberFormat="1" applyFont="1" applyBorder="1"/>
    <xf numFmtId="164" fontId="0" fillId="0" borderId="0" xfId="0" applyNumberFormat="1"/>
    <xf numFmtId="165" fontId="0" fillId="0" borderId="3" xfId="0" applyNumberFormat="1" applyBorder="1"/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44" fontId="0" fillId="0" borderId="3" xfId="0" applyNumberFormat="1" applyBorder="1"/>
    <xf numFmtId="14" fontId="0" fillId="0" borderId="3" xfId="0" applyNumberFormat="1" applyBorder="1"/>
    <xf numFmtId="164" fontId="0" fillId="0" borderId="3" xfId="1" applyNumberFormat="1" applyFont="1" applyBorder="1"/>
    <xf numFmtId="0" fontId="0" fillId="0" borderId="4" xfId="0" applyBorder="1"/>
    <xf numFmtId="14" fontId="0" fillId="0" borderId="7" xfId="0" applyNumberFormat="1" applyBorder="1"/>
    <xf numFmtId="0" fontId="2" fillId="0" borderId="8" xfId="0" applyFont="1" applyBorder="1"/>
    <xf numFmtId="0" fontId="2" fillId="0" borderId="9" xfId="0" applyFont="1" applyBorder="1"/>
    <xf numFmtId="165" fontId="0" fillId="0" borderId="8" xfId="0" applyNumberFormat="1" applyBorder="1"/>
    <xf numFmtId="165" fontId="0" fillId="0" borderId="10" xfId="0" applyNumberFormat="1" applyBorder="1"/>
    <xf numFmtId="43" fontId="0" fillId="0" borderId="0" xfId="2" applyFont="1"/>
    <xf numFmtId="43" fontId="0" fillId="0" borderId="6" xfId="2" applyFont="1" applyBorder="1"/>
    <xf numFmtId="43" fontId="0" fillId="0" borderId="0" xfId="0" applyNumberFormat="1"/>
    <xf numFmtId="43" fontId="0" fillId="0" borderId="1" xfId="0" applyNumberFormat="1" applyBorder="1"/>
    <xf numFmtId="14" fontId="0" fillId="0" borderId="10" xfId="0" applyNumberFormat="1" applyBorder="1"/>
    <xf numFmtId="165" fontId="1" fillId="4" borderId="0" xfId="0" applyNumberFormat="1" applyFont="1" applyFill="1"/>
    <xf numFmtId="165" fontId="0" fillId="4" borderId="8" xfId="0" applyNumberFormat="1" applyFill="1" applyBorder="1"/>
    <xf numFmtId="165" fontId="0" fillId="4" borderId="10" xfId="0" applyNumberFormat="1" applyFill="1" applyBorder="1"/>
    <xf numFmtId="164" fontId="0" fillId="0" borderId="0" xfId="1" applyNumberFormat="1" applyFont="1" applyFill="1" applyBorder="1"/>
    <xf numFmtId="164" fontId="0" fillId="0" borderId="3" xfId="1" applyNumberFormat="1" applyFont="1" applyFill="1" applyBorder="1"/>
    <xf numFmtId="8" fontId="0" fillId="0" borderId="10" xfId="0" applyNumberFormat="1" applyBorder="1"/>
    <xf numFmtId="166" fontId="0" fillId="0" borderId="10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427077</xdr:colOff>
      <xdr:row>19</xdr:row>
      <xdr:rowOff>110692</xdr:rowOff>
    </xdr:from>
    <xdr:to>
      <xdr:col>17</xdr:col>
      <xdr:colOff>470646</xdr:colOff>
      <xdr:row>36</xdr:row>
      <xdr:rowOff>121663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E1EEF1-BFBB-D5DE-B698-63C0135D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1695" y="3517280"/>
          <a:ext cx="4234569" cy="290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308B-2D55-4337-8B39-86AF06D8DE1F}">
  <dimension ref="A1:Q44"/>
  <sheetViews>
    <sheetView tabSelected="1" zoomScale="85" zoomScaleNormal="85" workbookViewId="0">
      <selection activeCell="G35" sqref="G35"/>
    </sheetView>
  </sheetViews>
  <sheetFormatPr defaultRowHeight="14.5" x14ac:dyDescent="0.35"/>
  <cols>
    <col min="1" max="1" width="12.453125" style="4" customWidth="1"/>
    <col min="2" max="2" width="14.1796875" customWidth="1"/>
    <col min="3" max="3" width="32.36328125" customWidth="1"/>
    <col min="4" max="4" width="14.6328125" bestFit="1" customWidth="1"/>
    <col min="5" max="5" width="16.36328125" customWidth="1"/>
    <col min="6" max="6" width="13.36328125" customWidth="1"/>
    <col min="7" max="7" width="11.81640625" bestFit="1" customWidth="1"/>
    <col min="8" max="8" width="13.6328125" bestFit="1" customWidth="1"/>
    <col min="9" max="9" width="15.81640625" customWidth="1"/>
    <col min="10" max="10" width="12.54296875" customWidth="1"/>
    <col min="11" max="11" width="3.26953125" customWidth="1"/>
    <col min="12" max="12" width="15.26953125" customWidth="1"/>
    <col min="14" max="14" width="10.453125" bestFit="1" customWidth="1"/>
    <col min="15" max="15" width="13.90625" customWidth="1"/>
    <col min="16" max="16" width="13.54296875" customWidth="1"/>
    <col min="17" max="17" width="18.81640625" customWidth="1"/>
  </cols>
  <sheetData>
    <row r="1" spans="1:17" x14ac:dyDescent="0.35">
      <c r="A1" s="3" t="s">
        <v>0</v>
      </c>
    </row>
    <row r="2" spans="1:17" x14ac:dyDescent="0.35">
      <c r="A2" s="3" t="s">
        <v>22</v>
      </c>
    </row>
    <row r="3" spans="1:17" x14ac:dyDescent="0.35">
      <c r="A3" s="4" t="s">
        <v>23</v>
      </c>
      <c r="D3" s="38">
        <v>895533</v>
      </c>
      <c r="E3" s="2"/>
    </row>
    <row r="4" spans="1:17" x14ac:dyDescent="0.35">
      <c r="A4" s="32" t="s">
        <v>2</v>
      </c>
      <c r="B4" s="33" t="s">
        <v>24</v>
      </c>
      <c r="C4" s="33" t="s">
        <v>44</v>
      </c>
      <c r="D4" s="34" t="s">
        <v>27</v>
      </c>
      <c r="E4" s="34" t="s">
        <v>31</v>
      </c>
      <c r="F4" s="33" t="s">
        <v>28</v>
      </c>
      <c r="G4" s="33" t="s">
        <v>7</v>
      </c>
      <c r="H4" s="33" t="s">
        <v>13</v>
      </c>
      <c r="I4" s="33" t="s">
        <v>32</v>
      </c>
      <c r="J4" s="33" t="s">
        <v>43</v>
      </c>
      <c r="K4" s="8"/>
      <c r="L4" s="8" t="s">
        <v>66</v>
      </c>
      <c r="N4" t="s">
        <v>57</v>
      </c>
    </row>
    <row r="5" spans="1:17" x14ac:dyDescent="0.35">
      <c r="A5" s="19">
        <v>44670</v>
      </c>
      <c r="B5" s="22">
        <v>11728</v>
      </c>
      <c r="C5" s="25" t="s">
        <v>25</v>
      </c>
      <c r="D5" s="25"/>
      <c r="E5" s="27"/>
      <c r="F5" s="25"/>
      <c r="G5" s="25"/>
      <c r="H5" s="25"/>
      <c r="I5" s="25"/>
      <c r="J5" s="14">
        <f>D6/D3</f>
        <v>5.3414000377428862E-2</v>
      </c>
      <c r="K5" s="47"/>
      <c r="L5" s="47"/>
      <c r="N5" t="s">
        <v>63</v>
      </c>
    </row>
    <row r="6" spans="1:17" x14ac:dyDescent="0.35">
      <c r="A6" s="20"/>
      <c r="B6" s="23"/>
      <c r="C6" s="23" t="s">
        <v>26</v>
      </c>
      <c r="D6" s="28">
        <v>47834</v>
      </c>
      <c r="E6" s="28">
        <f>D6*0.03</f>
        <v>1435.02</v>
      </c>
      <c r="F6" s="28">
        <f>D6-E6</f>
        <v>46398.98</v>
      </c>
      <c r="G6" s="28">
        <f>F6*0.2</f>
        <v>9279.7960000000003</v>
      </c>
      <c r="H6" s="28">
        <f>F6+G6</f>
        <v>55678.776000000005</v>
      </c>
      <c r="I6" s="30">
        <v>44704</v>
      </c>
      <c r="J6" s="15"/>
      <c r="L6" s="40">
        <v>47834</v>
      </c>
      <c r="N6" t="s">
        <v>64</v>
      </c>
      <c r="P6" s="41" t="s">
        <v>65</v>
      </c>
      <c r="Q6" s="41" t="s">
        <v>68</v>
      </c>
    </row>
    <row r="7" spans="1:17" x14ac:dyDescent="0.35">
      <c r="A7" s="21"/>
      <c r="B7" s="24"/>
      <c r="C7" s="24"/>
      <c r="D7" s="24"/>
      <c r="E7" s="24"/>
      <c r="F7" s="24"/>
      <c r="G7" s="24"/>
      <c r="H7" s="24"/>
      <c r="I7" s="24"/>
      <c r="J7" s="17"/>
      <c r="N7" s="1">
        <v>44674</v>
      </c>
      <c r="O7" t="s">
        <v>79</v>
      </c>
      <c r="P7" s="40">
        <v>47834</v>
      </c>
      <c r="Q7" s="40">
        <v>46398.98</v>
      </c>
    </row>
    <row r="8" spans="1:17" x14ac:dyDescent="0.35">
      <c r="A8" s="19">
        <v>44708</v>
      </c>
      <c r="B8" s="22">
        <v>11853</v>
      </c>
      <c r="C8" s="25" t="s">
        <v>29</v>
      </c>
      <c r="D8" s="25"/>
      <c r="E8" s="27"/>
      <c r="F8" s="27"/>
      <c r="G8" s="27"/>
      <c r="H8" s="27"/>
      <c r="I8" s="25"/>
      <c r="J8" s="14">
        <f>D9/$D$3</f>
        <v>1.9959655311417891E-2</v>
      </c>
      <c r="K8" s="47"/>
      <c r="L8" s="47"/>
      <c r="N8" s="1">
        <v>44702</v>
      </c>
      <c r="O8" t="s">
        <v>80</v>
      </c>
      <c r="P8" s="40">
        <v>17338</v>
      </c>
      <c r="Q8" s="40">
        <v>17338.29</v>
      </c>
    </row>
    <row r="9" spans="1:17" x14ac:dyDescent="0.35">
      <c r="A9" s="20"/>
      <c r="B9" s="23"/>
      <c r="C9" s="23" t="s">
        <v>30</v>
      </c>
      <c r="D9" s="28">
        <v>17874.53</v>
      </c>
      <c r="E9" s="28">
        <f>D9*0.03</f>
        <v>536.2358999999999</v>
      </c>
      <c r="F9" s="28">
        <f>D9-E9</f>
        <v>17338.294099999999</v>
      </c>
      <c r="G9" s="28">
        <f>F9*0.2</f>
        <v>3467.6588200000001</v>
      </c>
      <c r="H9" s="28">
        <f>F9+G9</f>
        <v>20805.95292</v>
      </c>
      <c r="I9" s="30">
        <v>44767</v>
      </c>
      <c r="J9" s="15"/>
      <c r="L9" s="40">
        <v>17338</v>
      </c>
      <c r="N9" s="1">
        <v>44737</v>
      </c>
      <c r="O9" t="s">
        <v>81</v>
      </c>
      <c r="P9" s="40">
        <v>18461</v>
      </c>
      <c r="Q9" s="40">
        <v>17907.169999999998</v>
      </c>
    </row>
    <row r="10" spans="1:17" x14ac:dyDescent="0.35">
      <c r="A10" s="21"/>
      <c r="B10" s="24"/>
      <c r="C10" s="24"/>
      <c r="D10" s="29"/>
      <c r="E10" s="29"/>
      <c r="F10" s="29"/>
      <c r="G10" s="29"/>
      <c r="H10" s="29"/>
      <c r="I10" s="24"/>
      <c r="J10" s="17"/>
      <c r="N10" s="1">
        <v>44765</v>
      </c>
      <c r="O10" t="s">
        <v>82</v>
      </c>
      <c r="P10" s="40">
        <v>51154</v>
      </c>
      <c r="Q10" s="40">
        <v>50802.28</v>
      </c>
    </row>
    <row r="11" spans="1:17" x14ac:dyDescent="0.35">
      <c r="A11" s="19">
        <v>44757</v>
      </c>
      <c r="B11" s="22">
        <v>12053</v>
      </c>
      <c r="C11" s="25" t="s">
        <v>33</v>
      </c>
      <c r="D11" s="27">
        <v>17907.173999999999</v>
      </c>
      <c r="E11" s="27"/>
      <c r="F11" s="27">
        <v>17907.169999999998</v>
      </c>
      <c r="G11" s="27">
        <f>F11*0.2</f>
        <v>3581.4339999999997</v>
      </c>
      <c r="H11" s="27">
        <f>F11+G11</f>
        <v>21488.603999999999</v>
      </c>
      <c r="I11" s="31">
        <v>44767</v>
      </c>
      <c r="J11" s="14">
        <f>D11/$D$3</f>
        <v>1.9996107346127948E-2</v>
      </c>
      <c r="K11" s="47"/>
      <c r="L11" s="40">
        <v>18461</v>
      </c>
      <c r="N11" s="1">
        <v>44793</v>
      </c>
      <c r="O11" t="s">
        <v>83</v>
      </c>
      <c r="P11" s="40">
        <v>51944</v>
      </c>
      <c r="Q11" s="40">
        <v>50385.94</v>
      </c>
    </row>
    <row r="12" spans="1:17" x14ac:dyDescent="0.35">
      <c r="A12" s="21"/>
      <c r="B12" s="24"/>
      <c r="C12" s="24"/>
      <c r="D12" s="29"/>
      <c r="E12" s="29"/>
      <c r="F12" s="29"/>
      <c r="G12" s="29"/>
      <c r="H12" s="29"/>
      <c r="I12" s="24"/>
      <c r="J12" s="17"/>
      <c r="N12" s="1">
        <v>44830</v>
      </c>
      <c r="O12" t="s">
        <v>84</v>
      </c>
      <c r="P12" s="40">
        <v>240239</v>
      </c>
      <c r="Q12" s="40">
        <v>262486.55</v>
      </c>
    </row>
    <row r="13" spans="1:17" x14ac:dyDescent="0.35">
      <c r="A13" s="19">
        <v>44797</v>
      </c>
      <c r="B13" s="22">
        <v>12174</v>
      </c>
      <c r="C13" s="25" t="s">
        <v>34</v>
      </c>
      <c r="D13" s="27">
        <v>50802.28</v>
      </c>
      <c r="E13" s="27"/>
      <c r="F13" s="27">
        <v>50802.28</v>
      </c>
      <c r="G13" s="27">
        <v>10160.459999999999</v>
      </c>
      <c r="H13" s="27">
        <f>F13+G13</f>
        <v>60962.74</v>
      </c>
      <c r="I13" s="31">
        <v>44830</v>
      </c>
      <c r="J13" s="14">
        <f>D13/$D$3</f>
        <v>5.6728540433462531E-2</v>
      </c>
      <c r="K13" s="47"/>
      <c r="L13" s="40">
        <v>51154</v>
      </c>
      <c r="N13" s="1">
        <v>44860</v>
      </c>
      <c r="O13" t="s">
        <v>85</v>
      </c>
      <c r="P13" s="40">
        <v>264795</v>
      </c>
      <c r="Q13" s="40">
        <v>226825.82</v>
      </c>
    </row>
    <row r="14" spans="1:17" x14ac:dyDescent="0.35">
      <c r="A14" s="21"/>
      <c r="B14" s="24"/>
      <c r="C14" s="24"/>
      <c r="D14" s="29"/>
      <c r="E14" s="29"/>
      <c r="F14" s="29"/>
      <c r="G14" s="29"/>
      <c r="H14" s="29"/>
      <c r="I14" s="24"/>
      <c r="J14" s="17"/>
      <c r="N14" s="1">
        <v>44891</v>
      </c>
      <c r="O14" t="s">
        <v>86</v>
      </c>
      <c r="P14" s="40">
        <v>264795</v>
      </c>
      <c r="Q14" s="40">
        <v>256890.25</v>
      </c>
    </row>
    <row r="15" spans="1:17" x14ac:dyDescent="0.35">
      <c r="A15" s="12"/>
      <c r="B15" s="13"/>
      <c r="C15" s="13" t="s">
        <v>45</v>
      </c>
      <c r="D15" s="10">
        <f>SUM(D6:D14)</f>
        <v>134417.984</v>
      </c>
      <c r="E15" s="10">
        <f>SUM(E5:E14)</f>
        <v>1971.2558999999999</v>
      </c>
      <c r="F15" s="10">
        <f>SUM(F5:F14)</f>
        <v>132446.72409999999</v>
      </c>
      <c r="G15" s="10"/>
      <c r="H15" s="10"/>
      <c r="I15" s="13"/>
      <c r="J15" s="35">
        <f>SUM(J5:J14)</f>
        <v>0.15009830346843722</v>
      </c>
      <c r="K15" s="48"/>
      <c r="L15" s="48"/>
      <c r="N15" s="1">
        <v>44918</v>
      </c>
      <c r="O15" t="s">
        <v>87</v>
      </c>
      <c r="P15" s="40">
        <v>198597</v>
      </c>
      <c r="Q15" s="40">
        <v>142547.20000000001</v>
      </c>
    </row>
    <row r="16" spans="1:17" x14ac:dyDescent="0.35">
      <c r="D16" s="2"/>
      <c r="E16" s="2"/>
      <c r="F16" s="2"/>
      <c r="G16" s="2"/>
      <c r="H16" s="2"/>
      <c r="N16" s="1">
        <v>44952</v>
      </c>
      <c r="O16" t="s">
        <v>88</v>
      </c>
      <c r="P16" s="40">
        <v>119158</v>
      </c>
      <c r="Q16" s="40">
        <v>78078.990000000005</v>
      </c>
    </row>
    <row r="17" spans="1:17" x14ac:dyDescent="0.35">
      <c r="D17" s="2"/>
      <c r="E17" s="2"/>
      <c r="F17" s="2"/>
      <c r="G17" s="2"/>
      <c r="H17" s="2"/>
      <c r="N17" s="1">
        <v>44983</v>
      </c>
      <c r="O17" t="s">
        <v>89</v>
      </c>
      <c r="P17" s="40">
        <v>49662</v>
      </c>
      <c r="Q17" s="40">
        <v>137734.09</v>
      </c>
    </row>
    <row r="18" spans="1:17" x14ac:dyDescent="0.35">
      <c r="A18" s="36" t="s">
        <v>46</v>
      </c>
      <c r="B18" s="16"/>
      <c r="C18" s="16"/>
      <c r="D18" s="37">
        <v>1197303</v>
      </c>
      <c r="E18" s="37" t="s">
        <v>49</v>
      </c>
      <c r="F18" s="18"/>
      <c r="G18" s="18"/>
      <c r="H18" s="18"/>
      <c r="I18" s="16"/>
      <c r="J18" s="16"/>
      <c r="P18" s="49">
        <f>SUM(P7:P17)</f>
        <v>1323977</v>
      </c>
      <c r="Q18" s="49">
        <f>SUM(Q7:Q17)</f>
        <v>1287395.56</v>
      </c>
    </row>
    <row r="19" spans="1:17" x14ac:dyDescent="0.35">
      <c r="A19" s="19">
        <v>44851</v>
      </c>
      <c r="B19" s="22">
        <v>12337</v>
      </c>
      <c r="C19" s="25" t="s">
        <v>40</v>
      </c>
      <c r="D19" s="27">
        <v>262486.55</v>
      </c>
      <c r="E19" s="27"/>
      <c r="F19" s="27">
        <f>D19</f>
        <v>262486.55</v>
      </c>
      <c r="G19" s="27">
        <f>F19*0.2</f>
        <v>52497.31</v>
      </c>
      <c r="H19" s="27">
        <f>F19+G19</f>
        <v>314983.86</v>
      </c>
      <c r="I19" s="31">
        <v>44858</v>
      </c>
      <c r="J19" s="14">
        <f>D19/$D$18</f>
        <v>0.21923151449549527</v>
      </c>
      <c r="K19" s="47"/>
      <c r="L19" s="40">
        <v>240239</v>
      </c>
      <c r="P19" s="41" t="s">
        <v>76</v>
      </c>
      <c r="Q19" s="40">
        <f>P18-Q18</f>
        <v>36581.439999999944</v>
      </c>
    </row>
    <row r="20" spans="1:17" x14ac:dyDescent="0.35">
      <c r="A20" s="20"/>
      <c r="B20" s="23"/>
      <c r="C20" s="26" t="s">
        <v>41</v>
      </c>
      <c r="D20" s="28"/>
      <c r="E20" s="28"/>
      <c r="F20" s="28"/>
      <c r="G20" s="28"/>
      <c r="H20" s="28"/>
      <c r="I20" s="23"/>
      <c r="J20" s="15"/>
    </row>
    <row r="21" spans="1:17" x14ac:dyDescent="0.35">
      <c r="A21" s="21"/>
      <c r="B21" s="24"/>
      <c r="C21" s="24"/>
      <c r="D21" s="29"/>
      <c r="E21" s="29"/>
      <c r="F21" s="29"/>
      <c r="G21" s="29"/>
      <c r="H21" s="29"/>
      <c r="I21" s="24"/>
      <c r="J21" s="17"/>
    </row>
    <row r="22" spans="1:17" x14ac:dyDescent="0.35">
      <c r="A22" s="50">
        <v>44869</v>
      </c>
      <c r="B22" s="51">
        <v>12404</v>
      </c>
      <c r="C22" s="52" t="s">
        <v>56</v>
      </c>
      <c r="D22" s="53">
        <v>226825.82</v>
      </c>
      <c r="E22" s="53"/>
      <c r="F22" s="53">
        <v>226825.82</v>
      </c>
      <c r="G22" s="53">
        <f>F22*0.2</f>
        <v>45365.164000000004</v>
      </c>
      <c r="H22" s="53">
        <f>F22+G22</f>
        <v>272190.984</v>
      </c>
      <c r="I22" s="54">
        <v>44886</v>
      </c>
      <c r="J22" s="14">
        <f t="shared" ref="J22:J27" si="0">D22/$D$18</f>
        <v>0.18944729947223052</v>
      </c>
      <c r="L22" s="40">
        <v>264795</v>
      </c>
    </row>
    <row r="23" spans="1:17" x14ac:dyDescent="0.35">
      <c r="A23" s="50">
        <v>44818</v>
      </c>
      <c r="B23" s="51">
        <v>12232</v>
      </c>
      <c r="C23" s="52" t="s">
        <v>58</v>
      </c>
      <c r="D23" s="53">
        <v>50385.94</v>
      </c>
      <c r="E23" s="53"/>
      <c r="F23" s="53">
        <f>D23</f>
        <v>50385.94</v>
      </c>
      <c r="G23" s="53">
        <f>F23*0.2</f>
        <v>10077.188000000002</v>
      </c>
      <c r="H23" s="53">
        <f>F23+G23</f>
        <v>60463.128000000004</v>
      </c>
      <c r="I23" s="54">
        <v>44886</v>
      </c>
      <c r="J23" s="55">
        <f t="shared" si="0"/>
        <v>4.2082864571457684E-2</v>
      </c>
      <c r="L23" s="40">
        <v>51944</v>
      </c>
    </row>
    <row r="24" spans="1:17" x14ac:dyDescent="0.35">
      <c r="A24" s="50">
        <v>44904</v>
      </c>
      <c r="B24" s="51">
        <v>12508</v>
      </c>
      <c r="C24" s="52" t="s">
        <v>77</v>
      </c>
      <c r="D24" s="53">
        <v>256890.25</v>
      </c>
      <c r="E24" s="53"/>
      <c r="F24" s="53">
        <f>D24</f>
        <v>256890.25</v>
      </c>
      <c r="G24" s="53">
        <f>F24*0.2</f>
        <v>51378.05</v>
      </c>
      <c r="H24" s="53">
        <f>F24+G24</f>
        <v>308268.3</v>
      </c>
      <c r="I24" s="54">
        <v>44907</v>
      </c>
      <c r="J24" s="55">
        <f t="shared" si="0"/>
        <v>0.21455742614860232</v>
      </c>
      <c r="L24" s="40">
        <v>264795</v>
      </c>
    </row>
    <row r="25" spans="1:17" x14ac:dyDescent="0.35">
      <c r="A25" s="50">
        <v>44944</v>
      </c>
      <c r="B25" s="51">
        <v>12585</v>
      </c>
      <c r="C25" s="52" t="s">
        <v>78</v>
      </c>
      <c r="D25" s="53">
        <v>142547.20000000001</v>
      </c>
      <c r="E25" s="53"/>
      <c r="F25" s="53">
        <v>142547.20000000001</v>
      </c>
      <c r="G25" s="53">
        <f>F25*0.2</f>
        <v>28509.440000000002</v>
      </c>
      <c r="H25" s="53">
        <f>F25+G25</f>
        <v>171056.64000000001</v>
      </c>
      <c r="I25" s="54">
        <v>44949</v>
      </c>
      <c r="J25" s="55">
        <f t="shared" si="0"/>
        <v>0.11905691374697969</v>
      </c>
      <c r="L25" s="40">
        <v>198597</v>
      </c>
    </row>
    <row r="26" spans="1:17" x14ac:dyDescent="0.35">
      <c r="A26" s="50">
        <v>44964</v>
      </c>
      <c r="B26" s="51">
        <v>12644</v>
      </c>
      <c r="C26" s="52" t="s">
        <v>92</v>
      </c>
      <c r="D26" s="53">
        <v>78078.990000000005</v>
      </c>
      <c r="E26" s="53"/>
      <c r="F26" s="53">
        <v>78078.990000000005</v>
      </c>
      <c r="G26" s="53">
        <f>F26*0.2</f>
        <v>15615.798000000003</v>
      </c>
      <c r="H26" s="53">
        <f>F26+G26</f>
        <v>93694.788</v>
      </c>
      <c r="I26" s="54">
        <v>44977</v>
      </c>
      <c r="J26" s="55">
        <f t="shared" si="0"/>
        <v>6.5212389846179289E-2</v>
      </c>
      <c r="L26" s="40">
        <v>119158</v>
      </c>
    </row>
    <row r="27" spans="1:17" x14ac:dyDescent="0.35">
      <c r="A27" s="50">
        <v>45119</v>
      </c>
      <c r="B27" s="51">
        <v>13027</v>
      </c>
      <c r="C27" s="52" t="s">
        <v>102</v>
      </c>
      <c r="D27" s="53">
        <v>137734.09</v>
      </c>
      <c r="E27" s="53"/>
      <c r="F27" s="53">
        <v>137734.09</v>
      </c>
      <c r="G27" s="53">
        <v>27546.82</v>
      </c>
      <c r="H27" s="53">
        <v>165280.91</v>
      </c>
      <c r="I27" s="54">
        <v>45131</v>
      </c>
      <c r="J27" s="71">
        <f t="shared" si="0"/>
        <v>0.1150369538871948</v>
      </c>
    </row>
    <row r="28" spans="1:17" x14ac:dyDescent="0.35">
      <c r="A28" s="5"/>
      <c r="B28" s="4"/>
      <c r="D28" s="2">
        <f>SUM(D19:D27)</f>
        <v>1154948.8400000001</v>
      </c>
      <c r="E28" s="2"/>
      <c r="F28" s="2"/>
      <c r="G28" s="2"/>
      <c r="H28" s="2"/>
      <c r="J28" s="70"/>
    </row>
    <row r="29" spans="1:17" x14ac:dyDescent="0.35">
      <c r="A29" s="5"/>
      <c r="B29" s="4"/>
      <c r="D29" s="2"/>
      <c r="E29" s="2"/>
      <c r="F29" s="2"/>
      <c r="G29" s="2"/>
      <c r="H29" s="2"/>
      <c r="J29" s="70"/>
    </row>
    <row r="30" spans="1:17" x14ac:dyDescent="0.35">
      <c r="C30" s="41" t="s">
        <v>67</v>
      </c>
      <c r="D30" s="2">
        <f>D19+D15+D22+D23+D24+D25+D26+D27</f>
        <v>1289366.824</v>
      </c>
      <c r="E30" s="2">
        <f>E15</f>
        <v>1971.2558999999999</v>
      </c>
      <c r="F30" s="2">
        <f>F19+F15+F22+F23+F24+F25+F26</f>
        <v>1149661.4741</v>
      </c>
      <c r="G30" s="2"/>
      <c r="H30" s="2">
        <f>SUM(H5:H27)</f>
        <v>1544874.6829200001</v>
      </c>
      <c r="J30" s="48">
        <f>SUM(J19:J27,J5:J14)</f>
        <v>1.1147236656365767</v>
      </c>
      <c r="L30" s="40">
        <f>SUM(L5:L27)</f>
        <v>1274315</v>
      </c>
    </row>
    <row r="31" spans="1:17" x14ac:dyDescent="0.35">
      <c r="D31" s="2"/>
      <c r="E31" s="2"/>
      <c r="F31" s="2"/>
      <c r="G31" s="2"/>
      <c r="H31" s="2"/>
    </row>
    <row r="32" spans="1:17" x14ac:dyDescent="0.35">
      <c r="D32" s="2"/>
      <c r="E32" s="2" t="s">
        <v>93</v>
      </c>
      <c r="F32" s="2">
        <f>D18-F30</f>
        <v>47641.525900000008</v>
      </c>
      <c r="G32" s="2"/>
      <c r="H32" s="2"/>
    </row>
    <row r="33" spans="3:11" x14ac:dyDescent="0.35">
      <c r="D33" s="2"/>
      <c r="E33" s="2"/>
      <c r="F33" s="2"/>
      <c r="G33" s="2"/>
      <c r="H33" s="2"/>
    </row>
    <row r="34" spans="3:11" ht="16" x14ac:dyDescent="0.5">
      <c r="C34" s="11"/>
      <c r="D34" s="39" t="s">
        <v>48</v>
      </c>
      <c r="E34" s="39" t="s">
        <v>55</v>
      </c>
      <c r="F34" s="2"/>
      <c r="G34" s="2"/>
      <c r="H34" s="2"/>
    </row>
    <row r="35" spans="3:11" x14ac:dyDescent="0.35">
      <c r="C35" s="38" t="s">
        <v>47</v>
      </c>
      <c r="D35" s="38">
        <f>D3-D30</f>
        <v>-393833.82400000002</v>
      </c>
      <c r="E35" s="38">
        <f>D18-D30</f>
        <v>-92063.824000000022</v>
      </c>
      <c r="F35" s="2"/>
    </row>
    <row r="36" spans="3:11" x14ac:dyDescent="0.35">
      <c r="C36" s="2"/>
      <c r="D36" s="2"/>
    </row>
    <row r="37" spans="3:11" x14ac:dyDescent="0.35">
      <c r="C37" s="2"/>
      <c r="D37" s="2"/>
    </row>
    <row r="39" spans="3:11" hidden="1" x14ac:dyDescent="0.35">
      <c r="C39" t="s">
        <v>94</v>
      </c>
      <c r="D39" s="62">
        <v>-14456.54</v>
      </c>
    </row>
    <row r="40" spans="3:11" hidden="1" x14ac:dyDescent="0.35">
      <c r="C40" t="s">
        <v>95</v>
      </c>
      <c r="D40" s="63">
        <v>300000</v>
      </c>
    </row>
    <row r="41" spans="3:11" hidden="1" x14ac:dyDescent="0.35">
      <c r="D41" s="64">
        <f>D39+D40</f>
        <v>285543.46000000002</v>
      </c>
    </row>
    <row r="42" spans="3:11" hidden="1" x14ac:dyDescent="0.35">
      <c r="C42" t="s">
        <v>47</v>
      </c>
      <c r="D42" s="18">
        <f>F32</f>
        <v>47641.525900000008</v>
      </c>
      <c r="E42" t="s">
        <v>97</v>
      </c>
      <c r="F42" s="40">
        <f>Q19</f>
        <v>36581.439999999944</v>
      </c>
      <c r="G42" s="40" t="s">
        <v>98</v>
      </c>
      <c r="J42" s="40">
        <f>P18-D18</f>
        <v>126674</v>
      </c>
      <c r="K42" t="s">
        <v>99</v>
      </c>
    </row>
    <row r="43" spans="3:11" hidden="1" x14ac:dyDescent="0.35">
      <c r="C43" t="s">
        <v>96</v>
      </c>
      <c r="D43" s="64">
        <f>D41-F32</f>
        <v>237901.93410000001</v>
      </c>
      <c r="F43" s="65">
        <f>D41-F42</f>
        <v>248962.02000000008</v>
      </c>
    </row>
    <row r="44" spans="3:11" hidden="1" x14ac:dyDescent="0.35"/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0088-DD8B-44E9-B601-D76554ED6B73}">
  <dimension ref="A1:F25"/>
  <sheetViews>
    <sheetView zoomScale="85" zoomScaleNormal="85" workbookViewId="0">
      <selection activeCell="D33" sqref="D33"/>
    </sheetView>
  </sheetViews>
  <sheetFormatPr defaultRowHeight="14.5" x14ac:dyDescent="0.35"/>
  <cols>
    <col min="1" max="1" width="12.81640625" customWidth="1"/>
    <col min="2" max="2" width="19.6328125" customWidth="1"/>
    <col min="3" max="3" width="20.7265625" customWidth="1"/>
    <col min="4" max="4" width="20.453125" customWidth="1"/>
    <col min="5" max="5" width="15.81640625" style="41" bestFit="1" customWidth="1"/>
  </cols>
  <sheetData>
    <row r="1" spans="1:6" x14ac:dyDescent="0.35">
      <c r="A1" s="3" t="s">
        <v>62</v>
      </c>
    </row>
    <row r="2" spans="1:6" x14ac:dyDescent="0.35">
      <c r="A2" s="4" t="s">
        <v>23</v>
      </c>
      <c r="D2" s="40">
        <v>2880</v>
      </c>
      <c r="F2" s="41"/>
    </row>
    <row r="3" spans="1:6" x14ac:dyDescent="0.35">
      <c r="A3" s="7" t="s">
        <v>2</v>
      </c>
      <c r="B3" s="8" t="s">
        <v>24</v>
      </c>
      <c r="C3" s="8" t="s">
        <v>44</v>
      </c>
      <c r="D3" s="44" t="s">
        <v>50</v>
      </c>
      <c r="E3" s="42" t="s">
        <v>32</v>
      </c>
    </row>
    <row r="4" spans="1:6" x14ac:dyDescent="0.35">
      <c r="A4" s="5">
        <v>44804</v>
      </c>
      <c r="B4" t="s">
        <v>42</v>
      </c>
      <c r="C4" s="46">
        <v>0.5</v>
      </c>
      <c r="D4" s="40">
        <v>1440</v>
      </c>
      <c r="E4" s="43">
        <v>44830</v>
      </c>
    </row>
    <row r="5" spans="1:6" x14ac:dyDescent="0.35">
      <c r="A5" s="4"/>
    </row>
    <row r="6" spans="1:6" x14ac:dyDescent="0.35">
      <c r="A6" s="5">
        <v>44804</v>
      </c>
      <c r="B6" t="s">
        <v>51</v>
      </c>
      <c r="C6" t="s">
        <v>52</v>
      </c>
      <c r="D6" s="40">
        <v>190</v>
      </c>
      <c r="E6" s="43">
        <v>44858</v>
      </c>
    </row>
    <row r="7" spans="1:6" x14ac:dyDescent="0.35">
      <c r="A7" s="4"/>
    </row>
    <row r="8" spans="1:6" x14ac:dyDescent="0.35">
      <c r="A8" s="5">
        <v>44854</v>
      </c>
      <c r="B8" t="s">
        <v>53</v>
      </c>
      <c r="C8" t="s">
        <v>54</v>
      </c>
      <c r="D8" s="40">
        <v>250</v>
      </c>
      <c r="E8" s="43">
        <v>44858</v>
      </c>
    </row>
    <row r="9" spans="1:6" x14ac:dyDescent="0.35">
      <c r="A9" s="4"/>
    </row>
    <row r="10" spans="1:6" x14ac:dyDescent="0.35">
      <c r="A10" s="4"/>
    </row>
    <row r="11" spans="1:6" ht="15" thickBot="1" x14ac:dyDescent="0.4">
      <c r="A11" s="4"/>
      <c r="C11" t="s">
        <v>47</v>
      </c>
      <c r="D11" s="45">
        <f>D2-D4</f>
        <v>1440</v>
      </c>
    </row>
    <row r="12" spans="1:6" ht="15" thickTop="1" x14ac:dyDescent="0.35">
      <c r="A12" s="4"/>
    </row>
    <row r="13" spans="1:6" x14ac:dyDescent="0.35">
      <c r="A13" s="4"/>
    </row>
    <row r="14" spans="1:6" x14ac:dyDescent="0.35">
      <c r="A14" s="4"/>
    </row>
    <row r="15" spans="1:6" x14ac:dyDescent="0.35">
      <c r="A15" s="4"/>
    </row>
    <row r="16" spans="1:6" x14ac:dyDescent="0.35">
      <c r="A16" s="4"/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B04E-B986-49DC-B997-B7F1956BEBE6}">
  <dimension ref="A1:J47"/>
  <sheetViews>
    <sheetView zoomScale="73" zoomScaleNormal="55" workbookViewId="0">
      <pane ySplit="4" topLeftCell="A5" activePane="bottomLeft" state="frozen"/>
      <selection pane="bottomLeft" activeCell="N42" sqref="N42"/>
    </sheetView>
  </sheetViews>
  <sheetFormatPr defaultRowHeight="14.5" x14ac:dyDescent="0.35"/>
  <cols>
    <col min="1" max="1" width="12.453125" style="4" customWidth="1"/>
    <col min="2" max="2" width="14.1796875" customWidth="1"/>
    <col min="3" max="3" width="29.453125" customWidth="1"/>
    <col min="4" max="4" width="14.6328125" bestFit="1" customWidth="1"/>
    <col min="5" max="6" width="13.36328125" customWidth="1"/>
    <col min="7" max="7" width="11.81640625" bestFit="1" customWidth="1"/>
    <col min="8" max="8" width="12.90625" bestFit="1" customWidth="1"/>
    <col min="9" max="9" width="15.81640625" customWidth="1"/>
    <col min="10" max="10" width="17.7265625" customWidth="1"/>
  </cols>
  <sheetData>
    <row r="1" spans="1:10" x14ac:dyDescent="0.35">
      <c r="A1" s="3" t="s">
        <v>0</v>
      </c>
    </row>
    <row r="2" spans="1:10" x14ac:dyDescent="0.35">
      <c r="A2" s="3"/>
    </row>
    <row r="3" spans="1:10" x14ac:dyDescent="0.35">
      <c r="A3" s="3" t="s">
        <v>1</v>
      </c>
    </row>
    <row r="4" spans="1:10" x14ac:dyDescent="0.35">
      <c r="A4" s="7" t="s">
        <v>2</v>
      </c>
      <c r="B4" s="8" t="s">
        <v>3</v>
      </c>
      <c r="C4" s="8"/>
      <c r="D4" s="8" t="s">
        <v>12</v>
      </c>
      <c r="E4" s="8" t="s">
        <v>18</v>
      </c>
      <c r="F4" s="8" t="s">
        <v>19</v>
      </c>
      <c r="G4" s="8" t="s">
        <v>7</v>
      </c>
      <c r="H4" s="8" t="s">
        <v>8</v>
      </c>
      <c r="I4" s="8" t="s">
        <v>13</v>
      </c>
      <c r="J4" s="8" t="s">
        <v>32</v>
      </c>
    </row>
    <row r="5" spans="1:10" x14ac:dyDescent="0.35">
      <c r="A5" s="5">
        <v>44679</v>
      </c>
      <c r="B5" t="s">
        <v>4</v>
      </c>
      <c r="C5" s="6" t="s">
        <v>5</v>
      </c>
      <c r="D5" s="2">
        <f>3200*0.2</f>
        <v>640</v>
      </c>
      <c r="E5" s="2"/>
      <c r="F5" s="9">
        <v>640</v>
      </c>
      <c r="G5" s="2">
        <f>D5*0.2</f>
        <v>128</v>
      </c>
      <c r="H5" s="2">
        <f>D5+G5</f>
        <v>768</v>
      </c>
      <c r="I5" s="2"/>
    </row>
    <row r="6" spans="1:10" x14ac:dyDescent="0.35">
      <c r="C6" t="s">
        <v>6</v>
      </c>
      <c r="D6" s="2"/>
      <c r="E6" s="2"/>
      <c r="F6" s="2"/>
      <c r="G6" s="2"/>
      <c r="H6" s="2"/>
      <c r="I6" s="2"/>
    </row>
    <row r="7" spans="1:10" x14ac:dyDescent="0.35">
      <c r="C7" s="6" t="s">
        <v>9</v>
      </c>
      <c r="D7" s="2"/>
      <c r="E7" s="2"/>
      <c r="F7" s="2"/>
      <c r="G7" s="2"/>
      <c r="H7" s="2"/>
      <c r="I7" s="2"/>
    </row>
    <row r="8" spans="1:10" x14ac:dyDescent="0.35">
      <c r="C8" t="s">
        <v>10</v>
      </c>
      <c r="D8" s="2"/>
      <c r="E8" s="2"/>
      <c r="F8" s="2"/>
      <c r="G8" s="2"/>
      <c r="H8" s="2"/>
      <c r="I8" s="2">
        <f>SUM(H5:H9)</f>
        <v>950.4</v>
      </c>
      <c r="J8" s="1">
        <v>44704</v>
      </c>
    </row>
    <row r="9" spans="1:10" x14ac:dyDescent="0.35">
      <c r="C9" t="s">
        <v>11</v>
      </c>
      <c r="D9" s="2">
        <v>152</v>
      </c>
      <c r="E9" s="2"/>
      <c r="F9" s="2"/>
      <c r="G9" s="2">
        <f>D9*0.2</f>
        <v>30.400000000000002</v>
      </c>
      <c r="H9" s="2">
        <f>D9+G9</f>
        <v>182.4</v>
      </c>
      <c r="I9" s="2"/>
    </row>
    <row r="10" spans="1:10" x14ac:dyDescent="0.35">
      <c r="D10" s="2"/>
      <c r="E10" s="2"/>
      <c r="F10" s="2"/>
      <c r="G10" s="2"/>
      <c r="H10" s="2"/>
      <c r="I10" s="2"/>
    </row>
    <row r="11" spans="1:10" x14ac:dyDescent="0.35">
      <c r="A11" s="5">
        <v>44706</v>
      </c>
      <c r="B11" t="s">
        <v>14</v>
      </c>
      <c r="C11" s="6" t="s">
        <v>5</v>
      </c>
      <c r="D11" s="2"/>
      <c r="E11" s="2"/>
      <c r="F11" s="2"/>
      <c r="G11" s="2"/>
      <c r="H11" s="2"/>
      <c r="I11" s="2"/>
    </row>
    <row r="12" spans="1:10" x14ac:dyDescent="0.35">
      <c r="C12" t="s">
        <v>15</v>
      </c>
      <c r="D12" s="2">
        <f>3200*0.6</f>
        <v>1920</v>
      </c>
      <c r="E12" s="2">
        <v>640</v>
      </c>
      <c r="F12" s="9">
        <f>D12-E12</f>
        <v>1280</v>
      </c>
      <c r="G12" s="2">
        <f>F12*0.2</f>
        <v>256</v>
      </c>
      <c r="H12" s="2">
        <f>F12+G12</f>
        <v>1536</v>
      </c>
      <c r="I12" s="2"/>
    </row>
    <row r="13" spans="1:10" x14ac:dyDescent="0.35">
      <c r="C13" s="6" t="s">
        <v>16</v>
      </c>
      <c r="D13" s="2"/>
      <c r="E13" s="2"/>
      <c r="F13" s="2"/>
      <c r="G13" s="2"/>
      <c r="H13" s="2"/>
      <c r="I13" s="2">
        <f>SUM(H12:H14)</f>
        <v>2256</v>
      </c>
      <c r="J13" s="1">
        <v>44739</v>
      </c>
    </row>
    <row r="14" spans="1:10" x14ac:dyDescent="0.35">
      <c r="C14" t="s">
        <v>17</v>
      </c>
      <c r="D14" s="2">
        <v>600</v>
      </c>
      <c r="E14" s="2"/>
      <c r="F14" s="2">
        <v>600</v>
      </c>
      <c r="G14" s="2">
        <f>F14*0.2</f>
        <v>120</v>
      </c>
      <c r="H14" s="2">
        <f>F14+G14</f>
        <v>720</v>
      </c>
      <c r="I14" s="2"/>
    </row>
    <row r="15" spans="1:10" x14ac:dyDescent="0.35">
      <c r="D15" s="2"/>
      <c r="E15" s="2"/>
      <c r="F15" s="2"/>
      <c r="G15" s="2"/>
      <c r="H15" s="2"/>
      <c r="I15" s="2"/>
    </row>
    <row r="16" spans="1:10" x14ac:dyDescent="0.35">
      <c r="A16" s="5">
        <v>44756</v>
      </c>
      <c r="B16" t="s">
        <v>20</v>
      </c>
      <c r="C16" s="6" t="s">
        <v>5</v>
      </c>
      <c r="D16" s="2"/>
      <c r="E16" s="2"/>
      <c r="F16" s="2"/>
      <c r="G16" s="2"/>
      <c r="H16" s="2"/>
      <c r="I16" s="2"/>
    </row>
    <row r="17" spans="1:10" x14ac:dyDescent="0.35">
      <c r="C17" t="s">
        <v>21</v>
      </c>
      <c r="D17" s="2">
        <f>3200*0.8</f>
        <v>2560</v>
      </c>
      <c r="E17" s="2">
        <v>1920</v>
      </c>
      <c r="F17" s="9">
        <f>D17-E17</f>
        <v>640</v>
      </c>
      <c r="G17" s="2">
        <f>F17*0.2</f>
        <v>128</v>
      </c>
      <c r="H17" s="2">
        <f>F17+G17</f>
        <v>768</v>
      </c>
      <c r="I17" s="2">
        <f>H17</f>
        <v>768</v>
      </c>
      <c r="J17" s="1">
        <v>44767</v>
      </c>
    </row>
    <row r="18" spans="1:10" x14ac:dyDescent="0.35">
      <c r="D18" s="2"/>
      <c r="E18" s="2"/>
      <c r="F18" s="2"/>
      <c r="G18" s="2"/>
      <c r="H18" s="2"/>
      <c r="I18" s="2"/>
      <c r="J18" s="1"/>
    </row>
    <row r="19" spans="1:10" x14ac:dyDescent="0.35">
      <c r="A19" s="5">
        <v>44795</v>
      </c>
      <c r="B19" t="s">
        <v>35</v>
      </c>
      <c r="C19" s="6" t="s">
        <v>5</v>
      </c>
      <c r="D19" s="2"/>
      <c r="E19" s="2"/>
      <c r="F19" s="2"/>
      <c r="G19" s="2"/>
      <c r="H19" s="2"/>
      <c r="I19" s="2"/>
      <c r="J19" s="1"/>
    </row>
    <row r="20" spans="1:10" x14ac:dyDescent="0.35">
      <c r="C20" t="s">
        <v>36</v>
      </c>
      <c r="D20" s="2">
        <v>3200</v>
      </c>
      <c r="E20" s="2">
        <v>2560</v>
      </c>
      <c r="F20" s="9">
        <f>D20-E20</f>
        <v>640</v>
      </c>
      <c r="G20" s="2">
        <f>F20*0.2</f>
        <v>128</v>
      </c>
      <c r="H20" s="2">
        <f>F20+G20</f>
        <v>768</v>
      </c>
      <c r="I20" s="2">
        <v>768</v>
      </c>
      <c r="J20" s="1">
        <v>44795</v>
      </c>
    </row>
    <row r="21" spans="1:10" x14ac:dyDescent="0.35">
      <c r="D21" s="2"/>
      <c r="E21" s="2"/>
      <c r="F21" s="2"/>
      <c r="G21" s="2"/>
      <c r="H21" s="2"/>
      <c r="I21" s="2"/>
      <c r="J21" s="1"/>
    </row>
    <row r="22" spans="1:10" x14ac:dyDescent="0.35">
      <c r="A22" s="5">
        <v>44818</v>
      </c>
      <c r="B22" t="s">
        <v>37</v>
      </c>
      <c r="C22" t="s">
        <v>38</v>
      </c>
      <c r="D22" s="2"/>
      <c r="E22" s="2"/>
      <c r="F22" s="2"/>
      <c r="G22" s="2"/>
      <c r="H22" s="2"/>
      <c r="I22" s="2"/>
      <c r="J22" s="1"/>
    </row>
    <row r="23" spans="1:10" x14ac:dyDescent="0.35">
      <c r="C23" t="s">
        <v>39</v>
      </c>
      <c r="D23" s="2">
        <v>720</v>
      </c>
      <c r="E23" s="2"/>
      <c r="F23" s="2">
        <f>D23-E23</f>
        <v>720</v>
      </c>
      <c r="G23" s="2">
        <f>F23*0.2</f>
        <v>144</v>
      </c>
      <c r="H23" s="2">
        <f>F23+G23</f>
        <v>864</v>
      </c>
      <c r="I23" s="2">
        <f>H23</f>
        <v>864</v>
      </c>
      <c r="J23" s="1">
        <v>44830</v>
      </c>
    </row>
    <row r="24" spans="1:10" x14ac:dyDescent="0.35">
      <c r="D24" s="2"/>
      <c r="E24" s="2"/>
      <c r="F24" s="2"/>
      <c r="G24" s="2"/>
      <c r="H24" s="2"/>
      <c r="I24" s="2"/>
      <c r="J24" s="1"/>
    </row>
    <row r="26" spans="1:10" x14ac:dyDescent="0.35">
      <c r="C26" s="2"/>
      <c r="D26" s="2"/>
      <c r="E26" t="s">
        <v>59</v>
      </c>
      <c r="F26" s="9">
        <f>F5+F12+F17+F20</f>
        <v>3200</v>
      </c>
      <c r="G26" t="s">
        <v>61</v>
      </c>
    </row>
    <row r="27" spans="1:10" x14ac:dyDescent="0.35">
      <c r="C27" s="2"/>
      <c r="D27" s="2"/>
      <c r="E27" t="s">
        <v>60</v>
      </c>
      <c r="F27" s="2">
        <f>F14+F23</f>
        <v>1320</v>
      </c>
    </row>
    <row r="28" spans="1:10" x14ac:dyDescent="0.35">
      <c r="C28" s="2"/>
      <c r="D28" s="2"/>
    </row>
    <row r="29" spans="1:10" x14ac:dyDescent="0.35">
      <c r="C29" s="11" t="s">
        <v>69</v>
      </c>
      <c r="D29" s="67">
        <v>4960</v>
      </c>
    </row>
    <row r="30" spans="1:10" x14ac:dyDescent="0.35">
      <c r="A30" s="19">
        <v>44879</v>
      </c>
      <c r="B30" s="25" t="s">
        <v>70</v>
      </c>
      <c r="C30" s="58" t="s">
        <v>69</v>
      </c>
      <c r="D30" s="68">
        <f>4960*0.2</f>
        <v>992</v>
      </c>
      <c r="E30" s="25"/>
      <c r="F30" s="25"/>
      <c r="G30" s="25"/>
      <c r="H30" s="25"/>
      <c r="I30" s="25"/>
      <c r="J30" s="56"/>
    </row>
    <row r="31" spans="1:10" x14ac:dyDescent="0.35">
      <c r="A31" s="20"/>
      <c r="B31" s="23"/>
      <c r="C31" s="23" t="s">
        <v>71</v>
      </c>
      <c r="D31" s="23"/>
      <c r="E31" s="23"/>
      <c r="F31" s="23"/>
      <c r="G31" s="23"/>
      <c r="H31" s="23"/>
      <c r="I31" s="23"/>
      <c r="J31" s="15"/>
    </row>
    <row r="32" spans="1:10" x14ac:dyDescent="0.35">
      <c r="A32" s="20"/>
      <c r="B32" s="23"/>
      <c r="C32" s="59" t="s">
        <v>72</v>
      </c>
      <c r="D32" s="23"/>
      <c r="E32" s="23"/>
      <c r="F32" s="23"/>
      <c r="G32" s="23"/>
      <c r="H32" s="23"/>
      <c r="I32" s="23"/>
      <c r="J32" s="15"/>
    </row>
    <row r="33" spans="1:10" x14ac:dyDescent="0.35">
      <c r="A33" s="21"/>
      <c r="B33" s="24"/>
      <c r="C33" s="24" t="s">
        <v>73</v>
      </c>
      <c r="D33" s="61">
        <v>1720</v>
      </c>
      <c r="E33" s="24"/>
      <c r="F33" s="61">
        <f>D33+D30</f>
        <v>2712</v>
      </c>
      <c r="G33" s="61">
        <f>F33*0.2</f>
        <v>542.4</v>
      </c>
      <c r="H33" s="61">
        <f>F33+G33</f>
        <v>3254.4</v>
      </c>
      <c r="I33" s="61">
        <f>H33</f>
        <v>3254.4</v>
      </c>
      <c r="J33" s="57">
        <v>44886</v>
      </c>
    </row>
    <row r="34" spans="1:10" x14ac:dyDescent="0.35">
      <c r="A34" s="19">
        <v>44944</v>
      </c>
      <c r="B34" s="25" t="s">
        <v>90</v>
      </c>
      <c r="C34" s="25" t="s">
        <v>69</v>
      </c>
      <c r="D34" s="25"/>
      <c r="E34" s="25"/>
      <c r="F34" s="25"/>
      <c r="G34" s="25"/>
      <c r="H34" s="25"/>
      <c r="I34" s="25"/>
      <c r="J34" s="56"/>
    </row>
    <row r="35" spans="1:10" x14ac:dyDescent="0.35">
      <c r="A35" s="21"/>
      <c r="B35" s="24"/>
      <c r="C35" s="24" t="s">
        <v>91</v>
      </c>
      <c r="D35" s="61">
        <f>D29*0.8</f>
        <v>3968</v>
      </c>
      <c r="E35" s="61">
        <v>992</v>
      </c>
      <c r="F35" s="69">
        <f>D35-E35</f>
        <v>2976</v>
      </c>
      <c r="G35" s="61">
        <f>F35*0.2</f>
        <v>595.20000000000005</v>
      </c>
      <c r="H35" s="24"/>
      <c r="I35" s="61">
        <f>F35+G35</f>
        <v>3571.2</v>
      </c>
      <c r="J35" s="57">
        <v>44949</v>
      </c>
    </row>
    <row r="36" spans="1:10" x14ac:dyDescent="0.35">
      <c r="A36" s="19">
        <v>45007</v>
      </c>
      <c r="B36" s="25" t="s">
        <v>100</v>
      </c>
      <c r="C36" s="25" t="s">
        <v>69</v>
      </c>
      <c r="D36" s="60"/>
      <c r="E36" s="60"/>
      <c r="F36" s="60"/>
      <c r="G36" s="60"/>
      <c r="H36" s="60"/>
      <c r="I36" s="60"/>
      <c r="J36" s="25"/>
    </row>
    <row r="37" spans="1:10" x14ac:dyDescent="0.35">
      <c r="A37" s="21"/>
      <c r="B37" s="24"/>
      <c r="C37" s="24" t="s">
        <v>101</v>
      </c>
      <c r="D37" s="61">
        <v>4960</v>
      </c>
      <c r="E37" s="61">
        <v>3968</v>
      </c>
      <c r="F37" s="69">
        <f>D37-E37</f>
        <v>992</v>
      </c>
      <c r="G37" s="61">
        <f>F37*0.2</f>
        <v>198.4</v>
      </c>
      <c r="H37" s="61"/>
      <c r="I37" s="61">
        <f>F37+G37</f>
        <v>1190.4000000000001</v>
      </c>
      <c r="J37" s="66">
        <v>45040</v>
      </c>
    </row>
    <row r="38" spans="1:10" x14ac:dyDescent="0.35">
      <c r="C38" s="41" t="s">
        <v>74</v>
      </c>
    </row>
    <row r="39" spans="1:10" x14ac:dyDescent="0.35">
      <c r="C39" s="41" t="s">
        <v>75</v>
      </c>
      <c r="D39" s="40">
        <f>D29-D30-F35-F37</f>
        <v>0</v>
      </c>
    </row>
    <row r="42" spans="1:10" x14ac:dyDescent="0.35">
      <c r="A42" s="19">
        <v>45189</v>
      </c>
      <c r="B42" s="25" t="s">
        <v>103</v>
      </c>
      <c r="C42" s="25" t="s">
        <v>104</v>
      </c>
      <c r="D42" s="25"/>
      <c r="E42" s="25"/>
      <c r="F42" s="25"/>
      <c r="G42" s="25"/>
      <c r="H42" s="25"/>
      <c r="I42" s="25"/>
      <c r="J42" s="56"/>
    </row>
    <row r="43" spans="1:10" x14ac:dyDescent="0.35">
      <c r="A43" s="21"/>
      <c r="B43" s="24"/>
      <c r="C43" s="24" t="s">
        <v>105</v>
      </c>
      <c r="D43" s="72">
        <v>237.5</v>
      </c>
      <c r="E43" s="24"/>
      <c r="F43" s="24"/>
      <c r="G43" s="72">
        <f>D43*0.2</f>
        <v>47.5</v>
      </c>
      <c r="H43" s="72"/>
      <c r="I43" s="72">
        <f>D43+G43</f>
        <v>285</v>
      </c>
      <c r="J43" s="57">
        <v>45194</v>
      </c>
    </row>
    <row r="46" spans="1:10" x14ac:dyDescent="0.35">
      <c r="A46" s="19">
        <v>45279</v>
      </c>
      <c r="B46" s="25" t="s">
        <v>106</v>
      </c>
      <c r="C46" s="25" t="s">
        <v>107</v>
      </c>
      <c r="D46" s="25"/>
      <c r="E46" s="25"/>
      <c r="F46" s="25"/>
      <c r="G46" s="25"/>
      <c r="H46" s="25"/>
      <c r="I46" s="25"/>
      <c r="J46" s="25"/>
    </row>
    <row r="47" spans="1:10" x14ac:dyDescent="0.35">
      <c r="A47" s="21"/>
      <c r="B47" s="24"/>
      <c r="C47" s="24" t="s">
        <v>108</v>
      </c>
      <c r="D47" s="61">
        <v>280</v>
      </c>
      <c r="E47" s="61"/>
      <c r="F47" s="61"/>
      <c r="G47" s="61">
        <f>D47*0.2</f>
        <v>56</v>
      </c>
      <c r="H47" s="61"/>
      <c r="I47" s="61">
        <f>D47*1.2</f>
        <v>336</v>
      </c>
      <c r="J47" s="73">
        <v>45313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Healthmetic</vt:lpstr>
      <vt:lpstr>Peter Woodman</vt:lpstr>
      <vt:lpstr>Studio Four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Cook</dc:creator>
  <cp:lastModifiedBy>Lydia Chan</cp:lastModifiedBy>
  <dcterms:created xsi:type="dcterms:W3CDTF">2022-08-11T10:34:28Z</dcterms:created>
  <dcterms:modified xsi:type="dcterms:W3CDTF">2024-01-05T10:29:09Z</dcterms:modified>
</cp:coreProperties>
</file>