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CTC\Committees\Finance &amp; Personnel Committee\2024\241014\"/>
    </mc:Choice>
  </mc:AlternateContent>
  <xr:revisionPtr revIDLastSave="0" documentId="13_ncr:1_{CDA69BD9-36D8-487F-A3BB-0E0B2BA56F9F}" xr6:coauthVersionLast="47" xr6:coauthVersionMax="47" xr10:uidLastSave="{00000000-0000-0000-0000-000000000000}"/>
  <bookViews>
    <workbookView xWindow="-110" yWindow="-110" windowWidth="19420" windowHeight="10300" firstSheet="5" activeTab="7" xr2:uid="{F2E8804A-0842-4DE6-BDAD-20542BD88C4C}"/>
  </bookViews>
  <sheets>
    <sheet name="Minutes Ref" sheetId="1" r:id="rId1"/>
    <sheet name="EMR337 " sheetId="3" r:id="rId2"/>
    <sheet name="Tamar Security " sheetId="6" r:id="rId3"/>
    <sheet name="Studio Four " sheetId="2" r:id="rId4"/>
    <sheet name="Healthmatic" sheetId="4" r:id="rId5"/>
    <sheet name="Playinnovation" sheetId="7" r:id="rId6"/>
    <sheet name="Peter Woodman" sheetId="5" r:id="rId7"/>
    <sheet name="Persimmon -Community Champion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8" l="1"/>
  <c r="E8" i="8"/>
  <c r="D8" i="8"/>
  <c r="K34" i="5"/>
  <c r="Q31" i="5"/>
  <c r="Q28" i="5"/>
  <c r="O28" i="5"/>
  <c r="N28" i="5"/>
  <c r="L28" i="5"/>
  <c r="K28" i="5"/>
  <c r="J28" i="5"/>
  <c r="I28" i="5"/>
  <c r="H28" i="5"/>
  <c r="G28" i="5"/>
  <c r="F28" i="5"/>
  <c r="E28" i="5"/>
  <c r="D28" i="5"/>
  <c r="C28" i="5"/>
  <c r="Q27" i="5"/>
  <c r="Q26" i="5"/>
  <c r="Q25" i="5"/>
  <c r="Q24" i="5"/>
  <c r="Q23" i="5"/>
  <c r="Q22" i="5"/>
  <c r="Q21" i="5"/>
  <c r="Q20" i="5"/>
  <c r="Q19" i="5"/>
  <c r="Q18" i="5"/>
  <c r="Q17" i="5"/>
  <c r="F86" i="3"/>
  <c r="F14" i="4"/>
  <c r="G14" i="4"/>
  <c r="H14" i="4"/>
  <c r="N8" i="7" l="1"/>
  <c r="N9" i="7"/>
  <c r="N10" i="7"/>
  <c r="N7" i="7"/>
  <c r="N11" i="7" s="1"/>
  <c r="D27" i="4"/>
  <c r="D25" i="4"/>
  <c r="G25" i="4" s="1"/>
  <c r="D24" i="4"/>
  <c r="G24" i="4" s="1"/>
  <c r="H24" i="4" s="1"/>
  <c r="D23" i="4"/>
  <c r="G23" i="4" s="1"/>
  <c r="H23" i="4" s="1"/>
  <c r="D22" i="4"/>
  <c r="G22" i="4" l="1"/>
  <c r="H22" i="4" s="1"/>
  <c r="H25" i="4"/>
  <c r="F26" i="2"/>
  <c r="G25" i="2"/>
  <c r="G24" i="2"/>
  <c r="F24" i="2"/>
  <c r="F25" i="2"/>
  <c r="F23" i="2"/>
  <c r="G23" i="2" s="1"/>
  <c r="F93" i="3"/>
  <c r="F55" i="3"/>
  <c r="F22" i="2"/>
  <c r="G22" i="2"/>
  <c r="G21" i="2" l="1"/>
  <c r="F21" i="2"/>
  <c r="D13" i="6"/>
  <c r="D14" i="6" s="1"/>
  <c r="F4" i="6"/>
  <c r="E4" i="6"/>
  <c r="F19" i="2"/>
  <c r="G19" i="2"/>
  <c r="F20" i="2"/>
  <c r="G20" i="2"/>
  <c r="G18" i="2"/>
  <c r="F18" i="2"/>
  <c r="F13" i="4"/>
  <c r="G13" i="4" s="1"/>
  <c r="G17" i="2"/>
  <c r="F17" i="2"/>
  <c r="F12" i="4"/>
  <c r="G12" i="4" s="1"/>
  <c r="H12" i="4"/>
  <c r="D16" i="2"/>
  <c r="G16" i="2" s="1"/>
  <c r="F11" i="4"/>
  <c r="G11" i="4" s="1"/>
  <c r="F10" i="4"/>
  <c r="G10" i="4" s="1"/>
  <c r="E27" i="2"/>
  <c r="G15" i="2"/>
  <c r="F15" i="2"/>
  <c r="D14" i="2"/>
  <c r="G14" i="2" s="1"/>
  <c r="F9" i="4"/>
  <c r="H9" i="4" s="1"/>
  <c r="F8" i="4"/>
  <c r="G8" i="4" s="1"/>
  <c r="G89" i="3"/>
  <c r="F89" i="3"/>
  <c r="E89" i="3"/>
  <c r="F7" i="4"/>
  <c r="G7" i="4" s="1"/>
  <c r="G13" i="2"/>
  <c r="F13" i="2"/>
  <c r="D16" i="4"/>
  <c r="F6" i="4"/>
  <c r="G6" i="4" s="1"/>
  <c r="G12" i="2"/>
  <c r="F12" i="2"/>
  <c r="G11" i="2"/>
  <c r="F11" i="2"/>
  <c r="F5" i="4"/>
  <c r="G5" i="4" s="1"/>
  <c r="E4" i="4"/>
  <c r="F4" i="4" s="1"/>
  <c r="G10" i="2"/>
  <c r="F10" i="2"/>
  <c r="D9" i="2"/>
  <c r="G9" i="2" s="1"/>
  <c r="G7" i="2"/>
  <c r="F7" i="2"/>
  <c r="M6" i="2"/>
  <c r="E3" i="4"/>
  <c r="F3" i="4" s="1"/>
  <c r="M15" i="4"/>
  <c r="L15" i="4"/>
  <c r="G91" i="3" l="1"/>
  <c r="F90" i="3"/>
  <c r="F16" i="2"/>
  <c r="H13" i="4"/>
  <c r="D27" i="2"/>
  <c r="F9" i="2"/>
  <c r="F14" i="2"/>
  <c r="H11" i="4"/>
  <c r="H10" i="4"/>
  <c r="H4" i="4"/>
  <c r="G4" i="4"/>
  <c r="H7" i="4"/>
  <c r="M16" i="4"/>
  <c r="H5" i="4"/>
  <c r="E16" i="4"/>
  <c r="H8" i="4"/>
  <c r="G9" i="4"/>
  <c r="F16" i="4"/>
  <c r="F18" i="4" s="1"/>
  <c r="H6" i="4"/>
  <c r="H3" i="4"/>
  <c r="G3" i="4"/>
  <c r="F27" i="2" l="1"/>
  <c r="D28" i="2"/>
  <c r="F94" i="3" s="1"/>
  <c r="F97" i="3" s="1"/>
  <c r="G98" i="3" s="1"/>
</calcChain>
</file>

<file path=xl/sharedStrings.xml><?xml version="1.0" encoding="utf-8"?>
<sst xmlns="http://schemas.openxmlformats.org/spreadsheetml/2006/main" count="515" uniqueCount="384">
  <si>
    <t xml:space="preserve">Ingrams </t>
  </si>
  <si>
    <t xml:space="preserve">(21/49) </t>
  </si>
  <si>
    <t>Reprot setting out proposal for the Ingrams Siteand resolved to progress the development of the sports pavilion and associated infrrasructure</t>
  </si>
  <si>
    <t xml:space="preserve">(21/126) </t>
  </si>
  <si>
    <t xml:space="preserve">Tender document publication </t>
  </si>
  <si>
    <t xml:space="preserve">(21/187) </t>
  </si>
  <si>
    <t>further report to Council on 25 October 2021outlining progress.</t>
  </si>
  <si>
    <t>Council considered a report summarising the tender evalua tion process and appoint ed Halsall as the preferred supplier of the design</t>
  </si>
  <si>
    <t>and build of the Ingrams Pavilion and associated infrastructure. The decision by Council followed returned tenders which exceeded the stated budget for the project and Council</t>
  </si>
  <si>
    <t>resol ved to work with the preferred supplier to refine their proposals to bring forward the project within budget. The Council’s a sset d elivery working g roup was requested to bring a</t>
  </si>
  <si>
    <t>(21/207)</t>
  </si>
  <si>
    <t>Inform Halsall that it was unable to progress their revised proposal and that the Council was reconsidering its position.</t>
  </si>
  <si>
    <t xml:space="preserve">(22/8) </t>
  </si>
  <si>
    <t xml:space="preserve">Appointed Healthmatic </t>
  </si>
  <si>
    <t xml:space="preserve">(22/44) </t>
  </si>
  <si>
    <t xml:space="preserve">Appoint Studio Four Architects </t>
  </si>
  <si>
    <t xml:space="preserve">Studio Four </t>
  </si>
  <si>
    <t xml:space="preserve">Proposal Date </t>
  </si>
  <si>
    <t xml:space="preserve">Scope of project </t>
  </si>
  <si>
    <t>Construction of new sports pavilion, car park and associated landscaping</t>
  </si>
  <si>
    <t xml:space="preserve">Budget </t>
  </si>
  <si>
    <t xml:space="preserve">Pre-Consturciton State </t>
  </si>
  <si>
    <t xml:space="preserve">Contract Preparation </t>
  </si>
  <si>
    <t xml:space="preserve">Construction State </t>
  </si>
  <si>
    <t xml:space="preserve">Completion and defects </t>
  </si>
  <si>
    <t xml:space="preserve">(22/73) </t>
  </si>
  <si>
    <t>MUGA Tender approved for publication</t>
  </si>
  <si>
    <t xml:space="preserve">(22/80) </t>
  </si>
  <si>
    <t>Signed and execute the JCT DB Design and Build Contract 2016</t>
  </si>
  <si>
    <t>(22/101)</t>
  </si>
  <si>
    <t>Geneeral Reserve £301,750 to deliver the additional two changing rooms withint the Ingrams Pavilion</t>
  </si>
  <si>
    <t xml:space="preserve">EMR 337 - Ingrams Pavilion </t>
  </si>
  <si>
    <t>Four changing rooms, car park and associated landscaping</t>
  </si>
  <si>
    <t>Country Park Resource Centre</t>
  </si>
  <si>
    <t>Provision of youth play areas</t>
  </si>
  <si>
    <t>Public art contribution</t>
  </si>
  <si>
    <t>The following additional contribution has also been secured:</t>
  </si>
  <si>
    <t>Sport England capital contribution</t>
  </si>
  <si>
    <t>Total:</t>
  </si>
  <si>
    <t>22 March 2021 (Minutes Ref 21/49)</t>
  </si>
  <si>
    <t xml:space="preserve">East Devon Districat Council </t>
  </si>
  <si>
    <t xml:space="preserve">Credit </t>
  </si>
  <si>
    <t xml:space="preserve">Persimmon Home South West </t>
  </si>
  <si>
    <t xml:space="preserve">Ingrams Money </t>
  </si>
  <si>
    <t xml:space="preserve">CTC 184 </t>
  </si>
  <si>
    <t xml:space="preserve">Shared by Consortiums £750,000 11/11/20-12 </t>
  </si>
  <si>
    <t>Invoices CTC184-186</t>
  </si>
  <si>
    <t xml:space="preserve">Taylor Wimpey </t>
  </si>
  <si>
    <t>CTC185</t>
  </si>
  <si>
    <t xml:space="preserve">Hallam Land Management </t>
  </si>
  <si>
    <t>CTC186</t>
  </si>
  <si>
    <t xml:space="preserve">Devon Air Ambulance Landing </t>
  </si>
  <si>
    <t xml:space="preserve">Ingrams DAAT Landing Contribution </t>
  </si>
  <si>
    <t>23/05/2022 (22/101)</t>
  </si>
  <si>
    <t xml:space="preserve">CTC General Reserve </t>
  </si>
  <si>
    <t xml:space="preserve">Additional two changing Rooms </t>
  </si>
  <si>
    <t xml:space="preserve">General Reserve </t>
  </si>
  <si>
    <t>CTC (22/101)</t>
  </si>
  <si>
    <t>(22/136)</t>
  </si>
  <si>
    <t xml:space="preserve">Established working group and refine business plan </t>
  </si>
  <si>
    <t>Close the site from 1 September 2022</t>
  </si>
  <si>
    <t xml:space="preserve">Ingrams Pavilion Contributions </t>
  </si>
  <si>
    <t>East Devon District Council</t>
  </si>
  <si>
    <t>Provision of NEAPs</t>
  </si>
  <si>
    <t>Youth play areas</t>
  </si>
  <si>
    <t>Received August 2021</t>
  </si>
  <si>
    <t>EDNCP Contributions</t>
  </si>
  <si>
    <t xml:space="preserve">Pavilion </t>
  </si>
  <si>
    <t xml:space="preserve">Leisure Facilities </t>
  </si>
  <si>
    <t>Received 2021-22</t>
  </si>
  <si>
    <t>Contribution from Council’s general reserves (minute 22/101)</t>
  </si>
  <si>
    <t>Sport England grant</t>
  </si>
  <si>
    <t xml:space="preserve">Total: </t>
  </si>
  <si>
    <t xml:space="preserve">Sport England </t>
  </si>
  <si>
    <t xml:space="preserve">Grants </t>
  </si>
  <si>
    <t>(22/183)</t>
  </si>
  <si>
    <t xml:space="preserve">Agree to investigate the provision of temproary electricity and heating </t>
  </si>
  <si>
    <t xml:space="preserve">From email dated 3 November 2022 </t>
  </si>
  <si>
    <t xml:space="preserve">Forcast Payment Schedule </t>
  </si>
  <si>
    <t xml:space="preserve">Date </t>
  </si>
  <si>
    <t>Value</t>
  </si>
  <si>
    <t>Invoice Net Amount</t>
  </si>
  <si>
    <t>Payment 1</t>
  </si>
  <si>
    <t>Payment 2</t>
  </si>
  <si>
    <t>Payment 3</t>
  </si>
  <si>
    <t>Payment 4</t>
  </si>
  <si>
    <t>Payment 5</t>
  </si>
  <si>
    <t>Payment 6</t>
  </si>
  <si>
    <t>Payment 7</t>
  </si>
  <si>
    <t>Payment 8</t>
  </si>
  <si>
    <t>Payment 9</t>
  </si>
  <si>
    <t>Payment 10</t>
  </si>
  <si>
    <t>Payment 11</t>
  </si>
  <si>
    <t xml:space="preserve"> Balance to pay: </t>
  </si>
  <si>
    <t xml:space="preserve">Healthmatic Ltd </t>
  </si>
  <si>
    <t xml:space="preserve">Invoice Date </t>
  </si>
  <si>
    <t xml:space="preserve">Invoice Number </t>
  </si>
  <si>
    <t xml:space="preserve">Description </t>
  </si>
  <si>
    <t xml:space="preserve">Net Amount </t>
  </si>
  <si>
    <t xml:space="preserve">VAT </t>
  </si>
  <si>
    <t xml:space="preserve">Total </t>
  </si>
  <si>
    <t xml:space="preserve">Design &amp; Build Contract Delivery 
Contract Milestone Payment 1 </t>
  </si>
  <si>
    <t xml:space="preserve">Retention 3% </t>
  </si>
  <si>
    <t>Sub Total</t>
  </si>
  <si>
    <t xml:space="preserve">Healthmatic </t>
  </si>
  <si>
    <t xml:space="preserve">Balance </t>
  </si>
  <si>
    <t xml:space="preserve">Invoice No. </t>
  </si>
  <si>
    <t xml:space="preserve">Total Amount </t>
  </si>
  <si>
    <t xml:space="preserve">21/02/2022 (22/44) </t>
  </si>
  <si>
    <t>15832-42019</t>
  </si>
  <si>
    <t>Pre-Construction Stage 20% of £3,200</t>
  </si>
  <si>
    <t xml:space="preserve">Addition </t>
  </si>
  <si>
    <t>Addition Documents : 2 x JCT Design Contract 2016</t>
  </si>
  <si>
    <t>15901-42019</t>
  </si>
  <si>
    <t>Pre-Construction Stage 40% of £3,200</t>
  </si>
  <si>
    <t>Contract Preparation 100% of £600</t>
  </si>
  <si>
    <t>Pre-Construction Stage 40% of £3,200
Contract Preparation 100% of £600</t>
  </si>
  <si>
    <t xml:space="preserve">Design &amp; Build Contract Delivery 
Contract Milestone Payment 2 </t>
  </si>
  <si>
    <t xml:space="preserve">Design &amp; Build Contract Delivery 
Contract Milestone Payment 3 </t>
  </si>
  <si>
    <t>Total</t>
  </si>
  <si>
    <t>16036-42019</t>
  </si>
  <si>
    <t>16156-42019</t>
  </si>
  <si>
    <t xml:space="preserve">Contract </t>
  </si>
  <si>
    <t xml:space="preserve">Additional </t>
  </si>
  <si>
    <t>Design &amp; Build Contract Delivery 
Contract Milestone Payment 4</t>
  </si>
  <si>
    <t>Date</t>
  </si>
  <si>
    <t>Supplier</t>
  </si>
  <si>
    <t>Invoice Number</t>
  </si>
  <si>
    <t xml:space="preserve">Peter Woodman </t>
  </si>
  <si>
    <t xml:space="preserve">Invoice No.  </t>
  </si>
  <si>
    <t xml:space="preserve">Amount </t>
  </si>
  <si>
    <t>Minutes Ref</t>
  </si>
  <si>
    <t>Pro Forma Inv 72</t>
  </si>
  <si>
    <t xml:space="preserve">50% Deposit Payment </t>
  </si>
  <si>
    <t>50% Deposit Payment  Sep/Oct 22</t>
  </si>
  <si>
    <t>16229-42019</t>
  </si>
  <si>
    <t xml:space="preserve">Addition Meetings </t>
  </si>
  <si>
    <t xml:space="preserve">Additional Meetings </t>
  </si>
  <si>
    <t xml:space="preserve">Tony Benger Landscaping </t>
  </si>
  <si>
    <t xml:space="preserve">Re-adjustment of the Ingrams Gate </t>
  </si>
  <si>
    <t>Design &amp; Build Contract Delivery 
Contract Milestone Payment 6</t>
  </si>
  <si>
    <t>Design &amp; Build Contract Delivery 
Contract Milestone Payment 5</t>
  </si>
  <si>
    <t>Design &amp; Build Contract Delivery 
Contract Milestone Payment 7</t>
  </si>
  <si>
    <t>Stephens Scown</t>
  </si>
  <si>
    <t xml:space="preserve">Sports Pavilion Licence </t>
  </si>
  <si>
    <t>16408-42019</t>
  </si>
  <si>
    <t>Construction Stage 20% of £4,960</t>
  </si>
  <si>
    <t xml:space="preserve">Drainage Design </t>
  </si>
  <si>
    <t>Design &amp; Build Contract Delivery 
Contract Milestone Payment 8</t>
  </si>
  <si>
    <t>Design &amp; Build Contract Delivery 
Contract Milestone Payment 9</t>
  </si>
  <si>
    <t>Invoice 90</t>
  </si>
  <si>
    <t>Visit 10 Nov 22 and  5 Jan 23</t>
  </si>
  <si>
    <t>Visit 20 Oct 22 and 5 Jan 23</t>
  </si>
  <si>
    <t>16582-42019</t>
  </si>
  <si>
    <t>Construcation Stage 60% of £4,960</t>
  </si>
  <si>
    <t>Construction Stage 60% of £4,960</t>
  </si>
  <si>
    <t>Design &amp; Build Contract Delivery 
Contract Milestone Payment 10</t>
  </si>
  <si>
    <t>16768-42019</t>
  </si>
  <si>
    <t xml:space="preserve">M.A.T. Electrics Ltd </t>
  </si>
  <si>
    <t>Q16030/2/TJ</t>
  </si>
  <si>
    <t xml:space="preserve">Devon Air Ambulance Landing Site Lighting </t>
  </si>
  <si>
    <t>17026-42019</t>
  </si>
  <si>
    <t xml:space="preserve">Construction Stage Queries </t>
  </si>
  <si>
    <t>Storage Area</t>
  </si>
  <si>
    <t xml:space="preserve">Site Services </t>
  </si>
  <si>
    <t xml:space="preserve">Construaction Stage Queries/ Storage Area/ Site Services </t>
  </si>
  <si>
    <t xml:space="preserve">Power Precision and Fabrication Ltd </t>
  </si>
  <si>
    <t>Roller (23/34a)</t>
  </si>
  <si>
    <t xml:space="preserve">Ayre Contractors &amp; Plant </t>
  </si>
  <si>
    <t>Storage Compound Base (23/59)</t>
  </si>
  <si>
    <t>Cleveland Containers</t>
  </si>
  <si>
    <t>20ft Tri-Door Container(23/50)</t>
  </si>
  <si>
    <t xml:space="preserve">Tamar Security </t>
  </si>
  <si>
    <t>CCTV installation 1st fix in Jan 2023</t>
  </si>
  <si>
    <t>Tamar Security</t>
  </si>
  <si>
    <t xml:space="preserve">Contract Amount </t>
  </si>
  <si>
    <t>Invoice Date</t>
  </si>
  <si>
    <t xml:space="preserve">Descaption </t>
  </si>
  <si>
    <t>CCTV Installation 1st Fix in Jan 2023</t>
  </si>
  <si>
    <t xml:space="preserve">Total Paid </t>
  </si>
  <si>
    <t xml:space="preserve">Balance for payment </t>
  </si>
  <si>
    <t xml:space="preserve">Quick Plant &amp; Groundworks Ltd </t>
  </si>
  <si>
    <t>INV-0549</t>
  </si>
  <si>
    <t>Hire of Security Fence Panels 01/07/23-02/09/23</t>
  </si>
  <si>
    <t>17315-42019</t>
  </si>
  <si>
    <t xml:space="preserve">Storage Area </t>
  </si>
  <si>
    <t>INV-0569</t>
  </si>
  <si>
    <t>Hire of Security Fence Panels 03/09/23-02/10/23</t>
  </si>
  <si>
    <t>INV-0592</t>
  </si>
  <si>
    <t>Hire of Security Fence Panels 03/10/23-02/11/23</t>
  </si>
  <si>
    <t>INV-0607</t>
  </si>
  <si>
    <t>Hire of Security Fence Panels 21/11/23-02/01/24</t>
  </si>
  <si>
    <t>17563-42019</t>
  </si>
  <si>
    <t xml:space="preserve">Construaction Stage Queries  </t>
  </si>
  <si>
    <t xml:space="preserve">Football Foundation </t>
  </si>
  <si>
    <t xml:space="preserve">Grants for Storage Containters </t>
  </si>
  <si>
    <t xml:space="preserve">Amazon </t>
  </si>
  <si>
    <t>Padlocks</t>
  </si>
  <si>
    <t xml:space="preserve">IKEA </t>
  </si>
  <si>
    <t>Mugs/Glasses/Servewear Sets</t>
  </si>
  <si>
    <t xml:space="preserve">Screwfix </t>
  </si>
  <si>
    <t>Push-Button Locks</t>
  </si>
  <si>
    <t>A16043836757</t>
  </si>
  <si>
    <t>Knives Set</t>
  </si>
  <si>
    <t>Kitchen Utensils</t>
  </si>
  <si>
    <t>Pots and Pans Set</t>
  </si>
  <si>
    <t xml:space="preserve">Currys </t>
  </si>
  <si>
    <t xml:space="preserve">Cooker/ Fridge / Cooker Hood </t>
  </si>
  <si>
    <t xml:space="preserve">Nisbets </t>
  </si>
  <si>
    <t>UK15793064</t>
  </si>
  <si>
    <t xml:space="preserve">Microwave/ Kettle/ Basin Taps/ Drainer </t>
  </si>
  <si>
    <t>Plastic Tumblers</t>
  </si>
  <si>
    <t>Cutlery</t>
  </si>
  <si>
    <t>INV-0618</t>
  </si>
  <si>
    <t>Hire of Security Fence Panels 03/01/24-31/01/24</t>
  </si>
  <si>
    <t xml:space="preserve">Adexa Direct </t>
  </si>
  <si>
    <t>Commercial Worktop Cupboard</t>
  </si>
  <si>
    <t>Toolstation</t>
  </si>
  <si>
    <t>XWW579274215</t>
  </si>
  <si>
    <t>Heras Fencing Tool</t>
  </si>
  <si>
    <t>From General Reserve (24/42)</t>
  </si>
  <si>
    <t xml:space="preserve">Gopak Ltd </t>
  </si>
  <si>
    <t>Folding Tables (6 x Rounds, 6 x Retangles )</t>
  </si>
  <si>
    <t>INV-0644</t>
  </si>
  <si>
    <t>Hire of Security Fence Panels 01/02/24-20/03/24</t>
  </si>
  <si>
    <t xml:space="preserve">Furniture@Work Ltd </t>
  </si>
  <si>
    <t>INV0608005</t>
  </si>
  <si>
    <t xml:space="preserve">Conference Chairs </t>
  </si>
  <si>
    <t xml:space="preserve">Stalite Signs </t>
  </si>
  <si>
    <t xml:space="preserve">Ingrams Sports Pitches Sign </t>
  </si>
  <si>
    <t xml:space="preserve">The Metal Store </t>
  </si>
  <si>
    <t xml:space="preserve">Ingrams Signs Post Poles </t>
  </si>
  <si>
    <t>B&amp;Q</t>
  </si>
  <si>
    <t>Ingrams Postcrete</t>
  </si>
  <si>
    <t>INV-0662</t>
  </si>
  <si>
    <t>Hire of Security Fence Panels 21/03/24-16/05/24</t>
  </si>
  <si>
    <t xml:space="preserve">Garden Express </t>
  </si>
  <si>
    <t>Ingrams Plants</t>
  </si>
  <si>
    <t>A17656806262</t>
  </si>
  <si>
    <t xml:space="preserve">Ingrams Rechargable Lights </t>
  </si>
  <si>
    <t>ingrams Compost &amp; Mulch</t>
  </si>
  <si>
    <t xml:space="preserve">Sign Trade Supplies Ltd </t>
  </si>
  <si>
    <t>INV-332253</t>
  </si>
  <si>
    <t xml:space="preserve">Ingrams Signs Rails &amp; Fixing </t>
  </si>
  <si>
    <t xml:space="preserve">Ingrams Additional Works </t>
  </si>
  <si>
    <t xml:space="preserve">Ingrams Landscaping b/w Pavilion and Pitches </t>
  </si>
  <si>
    <t>New Contract total</t>
  </si>
  <si>
    <t>Balance</t>
  </si>
  <si>
    <t xml:space="preserve">Total Expenditure </t>
  </si>
  <si>
    <t xml:space="preserve">Expected Balance Payment </t>
  </si>
  <si>
    <t>Balance payment</t>
  </si>
  <si>
    <t>Healthmetic</t>
  </si>
  <si>
    <t xml:space="preserve">Expected Balance  </t>
  </si>
  <si>
    <t xml:space="preserve">(22/207) </t>
  </si>
  <si>
    <t>Ingrams  Sports Pitches Land Transfer</t>
  </si>
  <si>
    <t xml:space="preserve">21/11 2022 </t>
  </si>
  <si>
    <t xml:space="preserve">(22/208) </t>
  </si>
  <si>
    <t>Engaged Peter Woodman Pitch Services to maintain the cricket square</t>
  </si>
  <si>
    <t xml:space="preserve">(23/6 ) </t>
  </si>
  <si>
    <t>Ingrams Business Plan Financial Assumptions</t>
  </si>
  <si>
    <t xml:space="preserve">(23/34) </t>
  </si>
  <si>
    <t>Puchase a Stothert &amp; Pitt Roller from Poweroll at a cost of $4,645</t>
  </si>
  <si>
    <t>Storage Consultation with the planning authority EDDDC</t>
  </si>
  <si>
    <t>(23/50)</t>
  </si>
  <si>
    <t xml:space="preserve">Puchase Cleveland Containers and installaion </t>
  </si>
  <si>
    <t>(23/59)</t>
  </si>
  <si>
    <t>Appoint Exe Valley Plant Hire to construct concrete base</t>
  </si>
  <si>
    <t>(23/151)</t>
  </si>
  <si>
    <t xml:space="preserve">Agree to the revised new budget dated 9 August 2023 covering the period from September 2023 </t>
  </si>
  <si>
    <t xml:space="preserve">until August 2024 to maintain the cricket square and to assume a general oversight of grounds </t>
  </si>
  <si>
    <t>maintenance activities and performance at the Ingrams sports pitches.</t>
  </si>
  <si>
    <t xml:space="preserve">(24/22) </t>
  </si>
  <si>
    <t>Ingrams Sports Pitches Charging schedule</t>
  </si>
  <si>
    <t xml:space="preserve">(24/42) </t>
  </si>
  <si>
    <t xml:space="preserve">Services Connections </t>
  </si>
  <si>
    <t xml:space="preserve">Contribution to EMR £50,000 from General Reserve </t>
  </si>
  <si>
    <t>Wicks</t>
  </si>
  <si>
    <t>Ingrams Hose and Connector</t>
  </si>
  <si>
    <t xml:space="preserve">G.J. Waller &amp; Co </t>
  </si>
  <si>
    <t>Install Garden Tap at Ingrams</t>
  </si>
  <si>
    <t xml:space="preserve">Studio Four Architects Ltd </t>
  </si>
  <si>
    <t>18067-42019</t>
  </si>
  <si>
    <t>EMR 337- Ingrams Pavilion</t>
  </si>
  <si>
    <t>Construction Stage Queries
Agreed Capped Time Charge  £600
Previously Invoiced  £320
GJ 10 Hours @£80</t>
  </si>
  <si>
    <t xml:space="preserve">SOP </t>
  </si>
  <si>
    <t>18142-42019</t>
  </si>
  <si>
    <t xml:space="preserve">Heating system redesign </t>
  </si>
  <si>
    <t>18201-42019</t>
  </si>
  <si>
    <t>18265-42019</t>
  </si>
  <si>
    <t>Ingrams Pavilion Additional Heating Installation  PO:ING-2024-25</t>
  </si>
  <si>
    <t xml:space="preserve">35% On Acceptance of quote </t>
  </si>
  <si>
    <t>30% 1 month prior to installation of ASHP</t>
  </si>
  <si>
    <t>32% When installation is complete and O&amp;M’s handed over</t>
  </si>
  <si>
    <t>3% 6 months after installation and handover of O&amp;M’s</t>
  </si>
  <si>
    <t xml:space="preserve">Balance to pay </t>
  </si>
  <si>
    <t xml:space="preserve">TOTAL </t>
  </si>
  <si>
    <t>SOP</t>
  </si>
  <si>
    <t>Ingrams MUGA</t>
  </si>
  <si>
    <t xml:space="preserve">PlayInnovation Ltd </t>
  </si>
  <si>
    <t>Minutes Ref: (24/128 )</t>
  </si>
  <si>
    <t xml:space="preserve">S106 Agreement </t>
  </si>
  <si>
    <t xml:space="preserve">Total Cost </t>
  </si>
  <si>
    <t xml:space="preserve">Payment 1 </t>
  </si>
  <si>
    <t xml:space="preserve">Payment 3 </t>
  </si>
  <si>
    <t xml:space="preserve">Payment 4 </t>
  </si>
  <si>
    <t xml:space="preserve">at point of order </t>
  </si>
  <si>
    <t>to be paid withing 5 working days of commencement of works</t>
  </si>
  <si>
    <t>to be paid within 14 business days of sign off for practical completion and safety inspection by RoSPA.</t>
  </si>
  <si>
    <t xml:space="preserve">to be paid once access control system by Bookteq has been installed. </t>
  </si>
  <si>
    <t xml:space="preserve">Inv Date </t>
  </si>
  <si>
    <t xml:space="preserve">Inv No </t>
  </si>
  <si>
    <t xml:space="preserve">(24/248) </t>
  </si>
  <si>
    <t xml:space="preserve">Ingrams Delivery of MUGA </t>
  </si>
  <si>
    <t xml:space="preserve">Heating System Redesign </t>
  </si>
  <si>
    <t>Design &amp; Build contract delivery
Interim Payment Notice - Cert. No 12</t>
  </si>
  <si>
    <t>Design &amp; Build contract delivery
Interim Payment Notice - Certificate No.12</t>
  </si>
  <si>
    <t>Amazon Business EU S.à.r.l</t>
  </si>
  <si>
    <t>Pump Action Pressure Sprayer</t>
  </si>
  <si>
    <t>Agri-Gem Ltd</t>
  </si>
  <si>
    <t>Roundup Pro Active</t>
  </si>
  <si>
    <t>INV-0694</t>
  </si>
  <si>
    <t>Hire of Security Fence Panels 17/05/24-16/08/24</t>
  </si>
  <si>
    <t>Peter Woodman</t>
  </si>
  <si>
    <t>Invoice 80</t>
  </si>
  <si>
    <t>Invoice 83</t>
  </si>
  <si>
    <t>Cricket Pitch Maintenance as per email of 20 October 2022</t>
  </si>
  <si>
    <t>Invoice 95</t>
  </si>
  <si>
    <t xml:space="preserve">Cricket Pitch Maintenance  </t>
  </si>
  <si>
    <t>Invoice 107</t>
  </si>
  <si>
    <t>Cricket Pitch Maintenance May to July 2023</t>
  </si>
  <si>
    <t>Cranbook</t>
  </si>
  <si>
    <t>Ground Budget (SQUARE) Sept 2023 to August 2024 (Estimated)</t>
  </si>
  <si>
    <t>END OF SEASON,  OVERWINTER AND PLAY IN FULL FROM MID APRIL IN 2024 SEASON (40 matches)</t>
  </si>
  <si>
    <t xml:space="preserve">Date : 9 August 2023  </t>
  </si>
  <si>
    <t>Expenditure</t>
  </si>
  <si>
    <t>Aug</t>
  </si>
  <si>
    <t>Sep</t>
  </si>
  <si>
    <t>Oct</t>
  </si>
  <si>
    <t>Nov</t>
  </si>
  <si>
    <t>Dec</t>
  </si>
  <si>
    <t>Jan</t>
  </si>
  <si>
    <t>Feb</t>
  </si>
  <si>
    <t>March</t>
  </si>
  <si>
    <t>April</t>
  </si>
  <si>
    <t>May</t>
  </si>
  <si>
    <t>June</t>
  </si>
  <si>
    <t>July</t>
  </si>
  <si>
    <t>Labour and machinery supply</t>
  </si>
  <si>
    <t>Machinery supplied</t>
  </si>
  <si>
    <t>Travel costs</t>
  </si>
  <si>
    <t>Loam</t>
  </si>
  <si>
    <t>Fertiliser</t>
  </si>
  <si>
    <t>Seed</t>
  </si>
  <si>
    <t>Paints and line marker</t>
  </si>
  <si>
    <t>Fuel</t>
  </si>
  <si>
    <t>Misc</t>
  </si>
  <si>
    <t>Aeration</t>
  </si>
  <si>
    <t>End of Season (Labour/machinery)</t>
  </si>
  <si>
    <t>Total budget</t>
  </si>
  <si>
    <t xml:space="preserve">Schedule of payments </t>
  </si>
  <si>
    <t>Square</t>
  </si>
  <si>
    <t xml:space="preserve">Outfield </t>
  </si>
  <si>
    <t>Invocie 153</t>
  </si>
  <si>
    <t>Invoice 155</t>
  </si>
  <si>
    <t xml:space="preserve">*1 to 11 June </t>
  </si>
  <si>
    <t xml:space="preserve">12 Jun to11 Jul </t>
  </si>
  <si>
    <t>12 Jul to 11 Aug</t>
  </si>
  <si>
    <t>12 Aug to 31 Aug</t>
  </si>
  <si>
    <t>Sept 2024</t>
  </si>
  <si>
    <t>Cricket Equpiment</t>
  </si>
  <si>
    <t xml:space="preserve">Extras for May </t>
  </si>
  <si>
    <t>SOP 13 May 2024</t>
  </si>
  <si>
    <t>SOP 24 June 2024</t>
  </si>
  <si>
    <t>Notes</t>
  </si>
  <si>
    <t>Excludes any "outfield" costs or activity - so EXCLUDES hire of outfield roller or cutting</t>
  </si>
  <si>
    <t>In play labour charge will vary plus/minus according to games played.</t>
  </si>
  <si>
    <t xml:space="preserve">Revised costs for items 1 to 8 of general quotation of 30 August 2022 = £1,630.00  Balance Due </t>
  </si>
  <si>
    <t xml:space="preserve">Persimmon Homes Ltd </t>
  </si>
  <si>
    <t xml:space="preserve">Community Champions </t>
  </si>
  <si>
    <t xml:space="preserve">Cheque from Persimmon </t>
  </si>
  <si>
    <t>From</t>
  </si>
  <si>
    <t xml:space="preserve">Persimmon </t>
  </si>
  <si>
    <t>Cricket Equipment</t>
  </si>
  <si>
    <t xml:space="preserve">Balance: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</si>
</sst>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5" formatCode="&quot;£&quot;#,##0.00"/>
    <numFmt numFmtId="166" formatCode="_-* #,##0_-;\-* #,##0_-;_-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00B050"/>
      <name val="Calibri"/>
      <family val="2"/>
    </font>
    <font>
      <sz val="10"/>
      <color theme="1"/>
      <name val="Aptos Narrow"/>
      <family val="2"/>
      <scheme val="minor"/>
    </font>
    <font>
      <sz val="11"/>
      <color theme="1"/>
      <name val="Aptos"/>
      <family val="2"/>
    </font>
    <font>
      <u/>
      <sz val="11"/>
      <color theme="1"/>
      <name val="Aptos Narrow"/>
      <family val="2"/>
      <scheme val="minor"/>
    </font>
    <font>
      <u/>
      <sz val="10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3" xfId="0" applyFont="1" applyBorder="1"/>
    <xf numFmtId="14" fontId="2" fillId="0" borderId="0" xfId="0" applyNumberFormat="1" applyFont="1"/>
    <xf numFmtId="0" fontId="2" fillId="0" borderId="5" xfId="0" applyFont="1" applyBorder="1"/>
    <xf numFmtId="6" fontId="2" fillId="0" borderId="6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6" fontId="2" fillId="2" borderId="4" xfId="0" applyNumberFormat="1" applyFont="1" applyFill="1" applyBorder="1"/>
    <xf numFmtId="0" fontId="2" fillId="2" borderId="5" xfId="0" applyFont="1" applyFill="1" applyBorder="1"/>
    <xf numFmtId="0" fontId="2" fillId="2" borderId="0" xfId="0" applyFont="1" applyFill="1"/>
    <xf numFmtId="6" fontId="2" fillId="2" borderId="6" xfId="0" applyNumberFormat="1" applyFont="1" applyFill="1" applyBorder="1"/>
    <xf numFmtId="43" fontId="2" fillId="0" borderId="10" xfId="1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9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vertical="center"/>
    </xf>
    <xf numFmtId="0" fontId="2" fillId="3" borderId="0" xfId="0" applyFont="1" applyFill="1"/>
    <xf numFmtId="0" fontId="4" fillId="3" borderId="6" xfId="0" applyFont="1" applyFill="1" applyBorder="1" applyAlignment="1">
      <alignment horizontal="right" vertical="center"/>
    </xf>
    <xf numFmtId="6" fontId="4" fillId="3" borderId="6" xfId="0" applyNumberFormat="1" applyFont="1" applyFill="1" applyBorder="1" applyAlignment="1">
      <alignment horizontal="right" vertical="center"/>
    </xf>
    <xf numFmtId="6" fontId="3" fillId="3" borderId="6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2" fillId="4" borderId="0" xfId="0" applyFont="1" applyFill="1"/>
    <xf numFmtId="0" fontId="4" fillId="4" borderId="6" xfId="0" applyFont="1" applyFill="1" applyBorder="1" applyAlignment="1">
      <alignment vertical="center"/>
    </xf>
    <xf numFmtId="6" fontId="4" fillId="4" borderId="6" xfId="0" applyNumberFormat="1" applyFont="1" applyFill="1" applyBorder="1" applyAlignment="1">
      <alignment horizontal="right" vertical="center"/>
    </xf>
    <xf numFmtId="6" fontId="3" fillId="4" borderId="6" xfId="0" applyNumberFormat="1" applyFont="1" applyFill="1" applyBorder="1" applyAlignment="1">
      <alignment horizontal="right" vertical="center"/>
    </xf>
    <xf numFmtId="0" fontId="4" fillId="5" borderId="5" xfId="0" applyFont="1" applyFill="1" applyBorder="1" applyAlignment="1">
      <alignment vertical="center"/>
    </xf>
    <xf numFmtId="0" fontId="2" fillId="5" borderId="0" xfId="0" applyFont="1" applyFill="1"/>
    <xf numFmtId="6" fontId="3" fillId="5" borderId="6" xfId="0" applyNumberFormat="1" applyFont="1" applyFill="1" applyBorder="1" applyAlignment="1">
      <alignment horizontal="right" vertical="center"/>
    </xf>
    <xf numFmtId="0" fontId="4" fillId="6" borderId="5" xfId="0" applyFont="1" applyFill="1" applyBorder="1" applyAlignment="1">
      <alignment vertical="center"/>
    </xf>
    <xf numFmtId="0" fontId="2" fillId="6" borderId="0" xfId="0" applyFont="1" applyFill="1"/>
    <xf numFmtId="6" fontId="3" fillId="6" borderId="6" xfId="0" applyNumberFormat="1" applyFont="1" applyFill="1" applyBorder="1" applyAlignment="1">
      <alignment horizontal="right" vertical="center"/>
    </xf>
    <xf numFmtId="0" fontId="5" fillId="0" borderId="8" xfId="0" applyFont="1" applyBorder="1"/>
    <xf numFmtId="6" fontId="5" fillId="0" borderId="9" xfId="0" applyNumberFormat="1" applyFont="1" applyBorder="1"/>
    <xf numFmtId="0" fontId="2" fillId="0" borderId="0" xfId="0" applyFont="1" applyAlignment="1">
      <alignment horizontal="right"/>
    </xf>
    <xf numFmtId="165" fontId="2" fillId="0" borderId="1" xfId="0" applyNumberFormat="1" applyFont="1" applyBorder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43" fontId="2" fillId="0" borderId="0" xfId="1" applyFont="1" applyAlignment="1">
      <alignment horizontal="left" vertical="top"/>
    </xf>
    <xf numFmtId="0" fontId="5" fillId="0" borderId="0" xfId="0" applyFont="1"/>
    <xf numFmtId="164" fontId="2" fillId="0" borderId="0" xfId="0" applyNumberFormat="1" applyFont="1" applyAlignment="1">
      <alignment horizontal="left"/>
    </xf>
    <xf numFmtId="6" fontId="2" fillId="0" borderId="0" xfId="0" applyNumberFormat="1" applyFont="1" applyAlignment="1">
      <alignment horizontal="left"/>
    </xf>
    <xf numFmtId="166" fontId="2" fillId="0" borderId="10" xfId="1" applyNumberFormat="1" applyFont="1" applyBorder="1"/>
    <xf numFmtId="43" fontId="2" fillId="0" borderId="0" xfId="1" applyFont="1" applyAlignment="1">
      <alignment horizontal="right"/>
    </xf>
    <xf numFmtId="14" fontId="2" fillId="0" borderId="11" xfId="0" applyNumberFormat="1" applyFont="1" applyBorder="1" applyAlignment="1">
      <alignment horizontal="left"/>
    </xf>
    <xf numFmtId="0" fontId="2" fillId="0" borderId="12" xfId="0" applyFont="1" applyBorder="1"/>
    <xf numFmtId="0" fontId="2" fillId="0" borderId="11" xfId="0" applyFont="1" applyBorder="1"/>
    <xf numFmtId="14" fontId="2" fillId="0" borderId="12" xfId="0" applyNumberFormat="1" applyFont="1" applyBorder="1" applyAlignment="1">
      <alignment horizontal="left"/>
    </xf>
    <xf numFmtId="0" fontId="2" fillId="0" borderId="1" xfId="0" applyFont="1" applyBorder="1"/>
    <xf numFmtId="0" fontId="6" fillId="0" borderId="0" xfId="0" applyFont="1"/>
    <xf numFmtId="166" fontId="6" fillId="0" borderId="0" xfId="1" applyNumberFormat="1" applyFont="1"/>
    <xf numFmtId="0" fontId="5" fillId="0" borderId="0" xfId="0" applyFont="1" applyAlignment="1">
      <alignment horizontal="center"/>
    </xf>
    <xf numFmtId="43" fontId="5" fillId="0" borderId="0" xfId="1" applyFont="1"/>
    <xf numFmtId="0" fontId="2" fillId="0" borderId="2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14" fontId="2" fillId="0" borderId="5" xfId="0" applyNumberFormat="1" applyFont="1" applyBorder="1" applyAlignment="1">
      <alignment horizontal="left"/>
    </xf>
    <xf numFmtId="165" fontId="2" fillId="0" borderId="0" xfId="0" applyNumberFormat="1" applyFont="1"/>
    <xf numFmtId="165" fontId="2" fillId="0" borderId="6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165" fontId="2" fillId="0" borderId="9" xfId="0" applyNumberFormat="1" applyFont="1" applyBorder="1"/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wrapText="1"/>
    </xf>
    <xf numFmtId="43" fontId="2" fillId="0" borderId="1" xfId="1" applyFont="1" applyBorder="1"/>
    <xf numFmtId="43" fontId="5" fillId="0" borderId="1" xfId="1" applyFont="1" applyBorder="1"/>
    <xf numFmtId="43" fontId="2" fillId="0" borderId="0" xfId="1" applyFont="1" applyBorder="1"/>
    <xf numFmtId="0" fontId="2" fillId="0" borderId="1" xfId="0" applyFont="1" applyBorder="1" applyAlignment="1">
      <alignment horizontal="left"/>
    </xf>
    <xf numFmtId="43" fontId="2" fillId="0" borderId="0" xfId="1" applyFont="1" applyAlignment="1">
      <alignment horizontal="right" vertical="top" wrapText="1"/>
    </xf>
    <xf numFmtId="0" fontId="7" fillId="0" borderId="0" xfId="0" applyFont="1"/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43" fontId="2" fillId="0" borderId="0" xfId="1" applyFont="1" applyAlignment="1">
      <alignment horizontal="left" vertical="top" wrapText="1"/>
    </xf>
    <xf numFmtId="43" fontId="2" fillId="0" borderId="11" xfId="1" applyFont="1" applyBorder="1" applyAlignment="1">
      <alignment horizontal="right"/>
    </xf>
    <xf numFmtId="43" fontId="2" fillId="0" borderId="12" xfId="1" applyFont="1" applyBorder="1"/>
    <xf numFmtId="43" fontId="2" fillId="0" borderId="11" xfId="1" applyFont="1" applyBorder="1"/>
    <xf numFmtId="43" fontId="7" fillId="0" borderId="0" xfId="1" applyFont="1"/>
    <xf numFmtId="43" fontId="5" fillId="0" borderId="0" xfId="0" applyNumberFormat="1" applyFont="1"/>
    <xf numFmtId="0" fontId="5" fillId="0" borderId="0" xfId="0" applyFont="1" applyAlignment="1">
      <alignment horizontal="right"/>
    </xf>
    <xf numFmtId="14" fontId="2" fillId="0" borderId="13" xfId="0" applyNumberFormat="1" applyFont="1" applyBorder="1" applyAlignment="1">
      <alignment horizontal="left"/>
    </xf>
    <xf numFmtId="0" fontId="2" fillId="0" borderId="13" xfId="0" applyFont="1" applyBorder="1"/>
    <xf numFmtId="43" fontId="2" fillId="0" borderId="13" xfId="1" applyFont="1" applyBorder="1"/>
    <xf numFmtId="43" fontId="5" fillId="0" borderId="0" xfId="1" applyFont="1" applyAlignment="1"/>
    <xf numFmtId="166" fontId="5" fillId="0" borderId="0" xfId="1" applyNumberFormat="1" applyFont="1"/>
    <xf numFmtId="43" fontId="2" fillId="0" borderId="2" xfId="1" applyFont="1" applyBorder="1"/>
    <xf numFmtId="43" fontId="2" fillId="0" borderId="4" xfId="1" applyFont="1" applyBorder="1"/>
    <xf numFmtId="43" fontId="2" fillId="0" borderId="5" xfId="1" applyFont="1" applyBorder="1"/>
    <xf numFmtId="43" fontId="2" fillId="0" borderId="6" xfId="1" applyFont="1" applyBorder="1"/>
    <xf numFmtId="43" fontId="2" fillId="0" borderId="9" xfId="1" applyFont="1" applyBorder="1"/>
    <xf numFmtId="43" fontId="2" fillId="0" borderId="7" xfId="1" applyFont="1" applyBorder="1" applyAlignment="1">
      <alignment horizontal="right"/>
    </xf>
    <xf numFmtId="0" fontId="2" fillId="0" borderId="11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43" fontId="2" fillId="0" borderId="11" xfId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43" fontId="5" fillId="0" borderId="12" xfId="0" applyNumberFormat="1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3" fontId="2" fillId="0" borderId="1" xfId="0" applyNumberFormat="1" applyFont="1" applyBorder="1"/>
    <xf numFmtId="44" fontId="0" fillId="0" borderId="0" xfId="2" applyFont="1"/>
    <xf numFmtId="0" fontId="8" fillId="0" borderId="0" xfId="0" applyFont="1"/>
    <xf numFmtId="9" fontId="0" fillId="0" borderId="0" xfId="0" applyNumberFormat="1"/>
    <xf numFmtId="44" fontId="0" fillId="0" borderId="0" xfId="0" applyNumberFormat="1"/>
    <xf numFmtId="44" fontId="0" fillId="0" borderId="10" xfId="0" applyNumberFormat="1" applyBorder="1"/>
    <xf numFmtId="14" fontId="0" fillId="0" borderId="0" xfId="0" applyNumberForma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43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vertical="top"/>
    </xf>
    <xf numFmtId="43" fontId="7" fillId="0" borderId="0" xfId="1" applyFont="1" applyAlignment="1">
      <alignment vertical="top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/>
    <xf numFmtId="0" fontId="15" fillId="0" borderId="0" xfId="0" applyFont="1"/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1" fontId="0" fillId="0" borderId="0" xfId="0" applyNumberFormat="1"/>
    <xf numFmtId="43" fontId="0" fillId="0" borderId="0" xfId="1" applyFont="1"/>
    <xf numFmtId="1" fontId="11" fillId="0" borderId="14" xfId="0" applyNumberFormat="1" applyFont="1" applyBorder="1"/>
    <xf numFmtId="43" fontId="11" fillId="0" borderId="14" xfId="1" applyFont="1" applyBorder="1"/>
    <xf numFmtId="0" fontId="11" fillId="5" borderId="1" xfId="0" applyFont="1" applyFill="1" applyBorder="1"/>
    <xf numFmtId="14" fontId="0" fillId="5" borderId="1" xfId="0" applyNumberFormat="1" applyFill="1" applyBorder="1"/>
    <xf numFmtId="1" fontId="0" fillId="5" borderId="1" xfId="0" applyNumberFormat="1" applyFill="1" applyBorder="1"/>
    <xf numFmtId="165" fontId="0" fillId="5" borderId="1" xfId="0" applyNumberFormat="1" applyFill="1" applyBorder="1"/>
    <xf numFmtId="165" fontId="11" fillId="5" borderId="0" xfId="0" applyNumberFormat="1" applyFont="1" applyFill="1"/>
    <xf numFmtId="15" fontId="0" fillId="5" borderId="1" xfId="0" applyNumberFormat="1" applyFill="1" applyBorder="1"/>
    <xf numFmtId="1" fontId="11" fillId="0" borderId="0" xfId="0" applyNumberFormat="1" applyFont="1"/>
    <xf numFmtId="165" fontId="0" fillId="0" borderId="1" xfId="2" applyNumberFormat="1" applyFont="1" applyBorder="1" applyAlignment="1">
      <alignment horizontal="right"/>
    </xf>
    <xf numFmtId="1" fontId="11" fillId="0" borderId="11" xfId="0" applyNumberFormat="1" applyFont="1" applyBorder="1" applyAlignment="1">
      <alignment horizontal="left"/>
    </xf>
    <xf numFmtId="1" fontId="11" fillId="0" borderId="11" xfId="0" applyNumberFormat="1" applyFont="1" applyBorder="1"/>
    <xf numFmtId="1" fontId="0" fillId="0" borderId="1" xfId="0" applyNumberFormat="1" applyBorder="1"/>
    <xf numFmtId="1" fontId="0" fillId="0" borderId="1" xfId="0" quotePrefix="1" applyNumberFormat="1" applyBorder="1" applyAlignment="1">
      <alignment horizontal="right"/>
    </xf>
    <xf numFmtId="1" fontId="11" fillId="0" borderId="13" xfId="0" applyNumberFormat="1" applyFont="1" applyBorder="1" applyAlignment="1">
      <alignment horizontal="right"/>
    </xf>
    <xf numFmtId="1" fontId="11" fillId="0" borderId="13" xfId="0" applyNumberFormat="1" applyFont="1" applyBorder="1"/>
    <xf numFmtId="165" fontId="0" fillId="0" borderId="13" xfId="2" applyNumberFormat="1" applyFont="1" applyBorder="1" applyAlignment="1">
      <alignment horizontal="right"/>
    </xf>
    <xf numFmtId="165" fontId="0" fillId="0" borderId="13" xfId="0" applyNumberFormat="1" applyBorder="1"/>
    <xf numFmtId="1" fontId="0" fillId="0" borderId="12" xfId="0" applyNumberFormat="1" applyBorder="1" applyAlignment="1">
      <alignment horizontal="right"/>
    </xf>
    <xf numFmtId="1" fontId="0" fillId="0" borderId="12" xfId="0" applyNumberForma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6" fontId="0" fillId="0" borderId="0" xfId="0" applyNumberFormat="1"/>
    <xf numFmtId="44" fontId="0" fillId="0" borderId="10" xfId="2" applyFont="1" applyBorder="1"/>
    <xf numFmtId="15" fontId="7" fillId="0" borderId="0" xfId="1" applyNumberFormat="1" applyFont="1"/>
    <xf numFmtId="15" fontId="7" fillId="0" borderId="0" xfId="1" applyNumberFormat="1" applyFont="1" applyAlignment="1">
      <alignment vertical="top"/>
    </xf>
    <xf numFmtId="15" fontId="7" fillId="0" borderId="0" xfId="0" applyNumberFormat="1" applyFont="1"/>
    <xf numFmtId="164" fontId="2" fillId="0" borderId="11" xfId="0" applyNumberFormat="1" applyFont="1" applyBorder="1" applyAlignment="1">
      <alignment horizontal="left" vertical="center"/>
    </xf>
    <xf numFmtId="164" fontId="2" fillId="0" borderId="12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 vertical="center"/>
    </xf>
    <xf numFmtId="15" fontId="0" fillId="5" borderId="1" xfId="0" applyNumberForma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14" fontId="0" fillId="5" borderId="1" xfId="0" applyNumberFormat="1" applyFill="1" applyBorder="1" applyAlignment="1">
      <alignment horizontal="center"/>
    </xf>
    <xf numFmtId="14" fontId="0" fillId="5" borderId="15" xfId="0" applyNumberFormat="1" applyFill="1" applyBorder="1" applyAlignment="1">
      <alignment horizontal="center"/>
    </xf>
    <xf numFmtId="14" fontId="0" fillId="5" borderId="16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5" fontId="0" fillId="5" borderId="11" xfId="0" applyNumberFormat="1" applyFill="1" applyBorder="1" applyAlignment="1">
      <alignment horizontal="center"/>
    </xf>
    <xf numFmtId="165" fontId="0" fillId="5" borderId="15" xfId="2" applyNumberFormat="1" applyFont="1" applyFill="1" applyBorder="1" applyAlignment="1">
      <alignment horizontal="center"/>
    </xf>
    <xf numFmtId="165" fontId="0" fillId="5" borderId="16" xfId="2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urniture@Work%20Lt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CF1F-8FDD-477F-B510-F4C9B3A9C008}">
  <dimension ref="A1:C31"/>
  <sheetViews>
    <sheetView workbookViewId="0">
      <selection activeCell="C20" sqref="C19:C20"/>
    </sheetView>
  </sheetViews>
  <sheetFormatPr defaultRowHeight="13" x14ac:dyDescent="0.3"/>
  <cols>
    <col min="1" max="1" width="10.453125" style="43" bestFit="1" customWidth="1"/>
    <col min="2" max="2" width="12.54296875" style="1" customWidth="1"/>
    <col min="3" max="3" width="137.08984375" style="1" customWidth="1"/>
    <col min="4" max="16384" width="8.7265625" style="1"/>
  </cols>
  <sheetData>
    <row r="1" spans="1:3" x14ac:dyDescent="0.3">
      <c r="A1" s="45" t="s">
        <v>0</v>
      </c>
    </row>
    <row r="2" spans="1:3" x14ac:dyDescent="0.3">
      <c r="A2" s="122" t="s">
        <v>125</v>
      </c>
      <c r="B2" s="123" t="s">
        <v>131</v>
      </c>
      <c r="C2" s="123" t="s">
        <v>97</v>
      </c>
    </row>
    <row r="3" spans="1:3" x14ac:dyDescent="0.3">
      <c r="A3" s="44">
        <v>44277</v>
      </c>
      <c r="B3" s="1" t="s">
        <v>1</v>
      </c>
      <c r="C3" s="1" t="s">
        <v>2</v>
      </c>
    </row>
    <row r="4" spans="1:3" x14ac:dyDescent="0.3">
      <c r="A4" s="44">
        <v>44375</v>
      </c>
      <c r="B4" s="1" t="s">
        <v>3</v>
      </c>
      <c r="C4" s="1" t="s">
        <v>4</v>
      </c>
    </row>
    <row r="5" spans="1:3" x14ac:dyDescent="0.3">
      <c r="A5" s="44">
        <v>44459</v>
      </c>
      <c r="B5" s="1" t="s">
        <v>5</v>
      </c>
      <c r="C5" s="1" t="s">
        <v>7</v>
      </c>
    </row>
    <row r="6" spans="1:3" x14ac:dyDescent="0.3">
      <c r="C6" s="1" t="s">
        <v>8</v>
      </c>
    </row>
    <row r="7" spans="1:3" x14ac:dyDescent="0.3">
      <c r="C7" s="1" t="s">
        <v>9</v>
      </c>
    </row>
    <row r="8" spans="1:3" x14ac:dyDescent="0.3">
      <c r="C8" s="1" t="s">
        <v>6</v>
      </c>
    </row>
    <row r="9" spans="1:3" x14ac:dyDescent="0.3">
      <c r="A9" s="44">
        <v>44494</v>
      </c>
      <c r="B9" s="1" t="s">
        <v>10</v>
      </c>
      <c r="C9" s="1" t="s">
        <v>11</v>
      </c>
    </row>
    <row r="10" spans="1:3" x14ac:dyDescent="0.3">
      <c r="A10" s="44">
        <v>44571</v>
      </c>
      <c r="B10" s="1" t="s">
        <v>12</v>
      </c>
      <c r="C10" s="1" t="s">
        <v>13</v>
      </c>
    </row>
    <row r="11" spans="1:3" x14ac:dyDescent="0.3">
      <c r="A11" s="44">
        <v>44613</v>
      </c>
      <c r="B11" s="1" t="s">
        <v>14</v>
      </c>
      <c r="C11" s="1" t="s">
        <v>15</v>
      </c>
    </row>
    <row r="12" spans="1:3" x14ac:dyDescent="0.3">
      <c r="A12" s="44">
        <v>44676</v>
      </c>
      <c r="B12" s="1" t="s">
        <v>25</v>
      </c>
      <c r="C12" s="1" t="s">
        <v>26</v>
      </c>
    </row>
    <row r="13" spans="1:3" x14ac:dyDescent="0.3">
      <c r="A13" s="44">
        <v>44676</v>
      </c>
      <c r="B13" s="1" t="s">
        <v>27</v>
      </c>
      <c r="C13" s="1" t="s">
        <v>28</v>
      </c>
    </row>
    <row r="14" spans="1:3" x14ac:dyDescent="0.3">
      <c r="A14" s="44">
        <v>44704</v>
      </c>
      <c r="B14" s="1" t="s">
        <v>29</v>
      </c>
      <c r="C14" s="1" t="s">
        <v>30</v>
      </c>
    </row>
    <row r="15" spans="1:3" x14ac:dyDescent="0.3">
      <c r="A15" s="44">
        <v>44767</v>
      </c>
      <c r="B15" s="1" t="s">
        <v>58</v>
      </c>
      <c r="C15" s="1" t="s">
        <v>59</v>
      </c>
    </row>
    <row r="16" spans="1:3" x14ac:dyDescent="0.3">
      <c r="C16" s="1" t="s">
        <v>60</v>
      </c>
    </row>
    <row r="17" spans="1:3" x14ac:dyDescent="0.3">
      <c r="A17" s="44">
        <v>44858</v>
      </c>
      <c r="B17" s="1" t="s">
        <v>75</v>
      </c>
      <c r="C17" s="1" t="s">
        <v>76</v>
      </c>
    </row>
    <row r="18" spans="1:3" x14ac:dyDescent="0.3">
      <c r="A18" s="44">
        <v>44886</v>
      </c>
      <c r="B18" s="1" t="s">
        <v>253</v>
      </c>
      <c r="C18" s="1" t="s">
        <v>254</v>
      </c>
    </row>
    <row r="19" spans="1:3" x14ac:dyDescent="0.3">
      <c r="A19" s="43" t="s">
        <v>255</v>
      </c>
      <c r="B19" s="1" t="s">
        <v>256</v>
      </c>
      <c r="C19" s="1" t="s">
        <v>257</v>
      </c>
    </row>
    <row r="20" spans="1:3" x14ac:dyDescent="0.3">
      <c r="A20" s="44">
        <v>44949</v>
      </c>
      <c r="B20" s="1" t="s">
        <v>258</v>
      </c>
      <c r="C20" s="1" t="s">
        <v>259</v>
      </c>
    </row>
    <row r="21" spans="1:3" x14ac:dyDescent="0.3">
      <c r="A21" s="44">
        <v>44977</v>
      </c>
      <c r="B21" s="1" t="s">
        <v>260</v>
      </c>
      <c r="C21" s="1" t="s">
        <v>261</v>
      </c>
    </row>
    <row r="22" spans="1:3" x14ac:dyDescent="0.3">
      <c r="C22" s="1" t="s">
        <v>262</v>
      </c>
    </row>
    <row r="23" spans="1:3" x14ac:dyDescent="0.3">
      <c r="A23" s="44">
        <v>45005</v>
      </c>
      <c r="B23" s="1" t="s">
        <v>263</v>
      </c>
      <c r="C23" s="1" t="s">
        <v>264</v>
      </c>
    </row>
    <row r="24" spans="1:3" x14ac:dyDescent="0.3">
      <c r="A24" s="44">
        <v>45040</v>
      </c>
      <c r="B24" s="1" t="s">
        <v>265</v>
      </c>
      <c r="C24" s="1" t="s">
        <v>266</v>
      </c>
    </row>
    <row r="25" spans="1:3" x14ac:dyDescent="0.3">
      <c r="A25" s="44">
        <v>45159</v>
      </c>
      <c r="B25" s="1" t="s">
        <v>267</v>
      </c>
      <c r="C25" s="1" t="s">
        <v>268</v>
      </c>
    </row>
    <row r="26" spans="1:3" x14ac:dyDescent="0.3">
      <c r="C26" s="1" t="s">
        <v>269</v>
      </c>
    </row>
    <row r="27" spans="1:3" x14ac:dyDescent="0.3">
      <c r="C27" s="1" t="s">
        <v>270</v>
      </c>
    </row>
    <row r="28" spans="1:3" x14ac:dyDescent="0.3">
      <c r="A28" s="44">
        <v>45338</v>
      </c>
      <c r="B28" s="1" t="s">
        <v>271</v>
      </c>
      <c r="C28" s="1" t="s">
        <v>272</v>
      </c>
    </row>
    <row r="29" spans="1:3" x14ac:dyDescent="0.3">
      <c r="A29" s="44">
        <v>45369</v>
      </c>
      <c r="B29" s="1" t="s">
        <v>273</v>
      </c>
      <c r="C29" s="1" t="s">
        <v>274</v>
      </c>
    </row>
    <row r="30" spans="1:3" x14ac:dyDescent="0.3">
      <c r="C30" s="1" t="s">
        <v>275</v>
      </c>
    </row>
    <row r="31" spans="1:3" x14ac:dyDescent="0.3">
      <c r="A31" s="44">
        <v>45558</v>
      </c>
      <c r="B31" s="1" t="s">
        <v>311</v>
      </c>
      <c r="C31" s="1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B39D-831C-4429-87A3-E13A49CE1AC6}">
  <dimension ref="A1:S98"/>
  <sheetViews>
    <sheetView zoomScale="85" zoomScaleNormal="85" workbookViewId="0">
      <pane ySplit="2" topLeftCell="A78" activePane="bottomLeft" state="frozen"/>
      <selection pane="bottomLeft" activeCell="G95" sqref="G95"/>
    </sheetView>
  </sheetViews>
  <sheetFormatPr defaultRowHeight="13" x14ac:dyDescent="0.3"/>
  <cols>
    <col min="1" max="1" width="10.453125" style="43" bestFit="1" customWidth="1"/>
    <col min="2" max="2" width="25.08984375" style="1" customWidth="1"/>
    <col min="3" max="3" width="14.90625" style="43" customWidth="1"/>
    <col min="4" max="4" width="39.1796875" style="1" customWidth="1"/>
    <col min="5" max="6" width="14.453125" style="2" customWidth="1"/>
    <col min="7" max="7" width="14.26953125" style="2" customWidth="1"/>
    <col min="8" max="8" width="8.7265625" style="2"/>
    <col min="9" max="13" width="8.7265625" style="1"/>
    <col min="14" max="14" width="6.7265625" style="1" customWidth="1"/>
    <col min="15" max="15" width="11" style="1" bestFit="1" customWidth="1"/>
    <col min="16" max="16384" width="8.7265625" style="1"/>
  </cols>
  <sheetData>
    <row r="1" spans="1:19" x14ac:dyDescent="0.3">
      <c r="A1" s="45" t="s">
        <v>31</v>
      </c>
      <c r="B1" s="53"/>
      <c r="C1" s="45"/>
      <c r="D1" s="53"/>
      <c r="E1" s="66"/>
      <c r="F1" s="66"/>
      <c r="G1" s="66"/>
    </row>
    <row r="2" spans="1:19" x14ac:dyDescent="0.3">
      <c r="A2" s="45" t="s">
        <v>125</v>
      </c>
      <c r="B2" s="53" t="s">
        <v>126</v>
      </c>
      <c r="C2" s="45" t="s">
        <v>127</v>
      </c>
      <c r="D2" s="53" t="s">
        <v>97</v>
      </c>
      <c r="E2" s="66" t="s">
        <v>122</v>
      </c>
      <c r="F2" s="66" t="s">
        <v>123</v>
      </c>
      <c r="G2" s="66" t="s">
        <v>41</v>
      </c>
    </row>
    <row r="3" spans="1:19" x14ac:dyDescent="0.3">
      <c r="A3" s="44">
        <v>44419</v>
      </c>
      <c r="B3" s="1" t="s">
        <v>40</v>
      </c>
      <c r="D3" s="1" t="s">
        <v>43</v>
      </c>
      <c r="G3" s="2">
        <v>171135</v>
      </c>
      <c r="I3" s="1" t="s">
        <v>39</v>
      </c>
    </row>
    <row r="4" spans="1:19" x14ac:dyDescent="0.3">
      <c r="A4" s="44">
        <v>44511</v>
      </c>
      <c r="B4" s="1" t="s">
        <v>42</v>
      </c>
      <c r="D4" s="1" t="s">
        <v>44</v>
      </c>
      <c r="G4" s="2">
        <v>300000</v>
      </c>
      <c r="I4" s="10" t="s">
        <v>32</v>
      </c>
      <c r="J4" s="11"/>
      <c r="K4" s="11"/>
      <c r="L4" s="11"/>
      <c r="M4" s="11"/>
      <c r="N4" s="11"/>
      <c r="O4" s="12">
        <v>600000</v>
      </c>
      <c r="P4" s="14" t="s">
        <v>45</v>
      </c>
      <c r="Q4" s="14"/>
      <c r="R4" s="14"/>
      <c r="S4" s="14"/>
    </row>
    <row r="5" spans="1:19" x14ac:dyDescent="0.3">
      <c r="A5" s="44">
        <v>44511</v>
      </c>
      <c r="B5" s="1" t="s">
        <v>47</v>
      </c>
      <c r="D5" s="1" t="s">
        <v>48</v>
      </c>
      <c r="G5" s="2">
        <v>225000</v>
      </c>
      <c r="I5" s="13" t="s">
        <v>33</v>
      </c>
      <c r="J5" s="14"/>
      <c r="K5" s="14"/>
      <c r="L5" s="14"/>
      <c r="M5" s="14"/>
      <c r="N5" s="14"/>
      <c r="O5" s="15">
        <v>150000</v>
      </c>
      <c r="P5" s="14" t="s">
        <v>46</v>
      </c>
      <c r="Q5" s="14"/>
      <c r="R5" s="14"/>
      <c r="S5" s="14"/>
    </row>
    <row r="6" spans="1:19" x14ac:dyDescent="0.3">
      <c r="A6" s="44">
        <v>44511</v>
      </c>
      <c r="B6" s="1" t="s">
        <v>49</v>
      </c>
      <c r="D6" s="1" t="s">
        <v>50</v>
      </c>
      <c r="G6" s="2">
        <v>225000</v>
      </c>
      <c r="I6" s="5" t="s">
        <v>34</v>
      </c>
      <c r="O6" s="6">
        <v>95554</v>
      </c>
    </row>
    <row r="7" spans="1:19" x14ac:dyDescent="0.3">
      <c r="A7" s="44">
        <v>44623</v>
      </c>
      <c r="B7" s="1" t="s">
        <v>51</v>
      </c>
      <c r="D7" s="1" t="s">
        <v>52</v>
      </c>
      <c r="G7" s="2">
        <v>2849.47</v>
      </c>
      <c r="I7" s="5" t="s">
        <v>35</v>
      </c>
      <c r="O7" s="6">
        <v>75000</v>
      </c>
    </row>
    <row r="8" spans="1:19" x14ac:dyDescent="0.3">
      <c r="A8" s="44">
        <v>44704</v>
      </c>
      <c r="B8" s="1" t="s">
        <v>56</v>
      </c>
      <c r="D8" s="1" t="s">
        <v>57</v>
      </c>
      <c r="G8" s="2">
        <v>301750</v>
      </c>
      <c r="I8" s="5" t="s">
        <v>36</v>
      </c>
      <c r="O8" s="7"/>
    </row>
    <row r="9" spans="1:19" x14ac:dyDescent="0.3">
      <c r="A9" s="44">
        <v>44876</v>
      </c>
      <c r="B9" s="1" t="s">
        <v>73</v>
      </c>
      <c r="D9" s="1" t="s">
        <v>74</v>
      </c>
      <c r="G9" s="2">
        <v>118750</v>
      </c>
      <c r="I9" s="5" t="s">
        <v>37</v>
      </c>
      <c r="O9" s="6">
        <v>125000</v>
      </c>
    </row>
    <row r="10" spans="1:19" x14ac:dyDescent="0.3">
      <c r="A10" s="44">
        <v>44916</v>
      </c>
      <c r="B10" s="1" t="s">
        <v>73</v>
      </c>
      <c r="D10" s="1" t="s">
        <v>74</v>
      </c>
      <c r="G10" s="2">
        <v>6250</v>
      </c>
      <c r="I10" s="8"/>
      <c r="J10" s="9"/>
      <c r="K10" s="9"/>
      <c r="L10" s="9"/>
      <c r="M10" s="9"/>
      <c r="N10" s="39" t="s">
        <v>38</v>
      </c>
      <c r="O10" s="40">
        <v>1045554</v>
      </c>
    </row>
    <row r="11" spans="1:19" ht="26" x14ac:dyDescent="0.3">
      <c r="A11" s="48">
        <v>44670</v>
      </c>
      <c r="B11" s="49" t="s">
        <v>104</v>
      </c>
      <c r="C11" s="49">
        <v>11728</v>
      </c>
      <c r="D11" s="51" t="s">
        <v>101</v>
      </c>
      <c r="E11" s="2">
        <v>46398.98</v>
      </c>
      <c r="G11" s="52"/>
    </row>
    <row r="12" spans="1:19" x14ac:dyDescent="0.3">
      <c r="A12" s="44">
        <v>44679</v>
      </c>
      <c r="B12" s="1" t="s">
        <v>16</v>
      </c>
      <c r="C12" s="43" t="s">
        <v>109</v>
      </c>
      <c r="D12" s="1" t="s">
        <v>110</v>
      </c>
      <c r="E12" s="57">
        <v>640</v>
      </c>
      <c r="F12" s="57"/>
      <c r="G12" s="52"/>
      <c r="I12" s="1" t="s">
        <v>53</v>
      </c>
    </row>
    <row r="13" spans="1:19" x14ac:dyDescent="0.3">
      <c r="A13" s="44">
        <v>44679</v>
      </c>
      <c r="B13" s="1" t="s">
        <v>16</v>
      </c>
      <c r="C13" s="43" t="s">
        <v>109</v>
      </c>
      <c r="D13" s="44" t="s">
        <v>112</v>
      </c>
      <c r="E13" s="2">
        <v>152</v>
      </c>
      <c r="G13" s="52"/>
      <c r="I13" s="1" t="s">
        <v>54</v>
      </c>
      <c r="K13" s="1" t="s">
        <v>55</v>
      </c>
      <c r="O13" s="6">
        <v>301750</v>
      </c>
    </row>
    <row r="14" spans="1:19" ht="26" x14ac:dyDescent="0.3">
      <c r="A14" s="48">
        <v>45437</v>
      </c>
      <c r="B14" s="49" t="s">
        <v>16</v>
      </c>
      <c r="C14" s="49" t="s">
        <v>113</v>
      </c>
      <c r="D14" s="51" t="s">
        <v>116</v>
      </c>
      <c r="E14" s="2">
        <v>1880</v>
      </c>
      <c r="G14" s="52"/>
      <c r="H14" s="1"/>
    </row>
    <row r="15" spans="1:19" ht="26" x14ac:dyDescent="0.3">
      <c r="A15" s="48">
        <v>44708</v>
      </c>
      <c r="B15" s="49" t="s">
        <v>104</v>
      </c>
      <c r="C15" s="49">
        <v>11853</v>
      </c>
      <c r="D15" s="47" t="s">
        <v>117</v>
      </c>
      <c r="E15" s="2">
        <v>17338.294099999999</v>
      </c>
      <c r="G15" s="52"/>
      <c r="I15" s="19" t="s">
        <v>61</v>
      </c>
      <c r="J15" s="3"/>
      <c r="K15" s="3"/>
      <c r="L15" s="3"/>
      <c r="M15" s="3"/>
      <c r="N15" s="3"/>
      <c r="O15" s="20"/>
    </row>
    <row r="16" spans="1:19" ht="26" x14ac:dyDescent="0.3">
      <c r="A16" s="48">
        <v>44757</v>
      </c>
      <c r="B16" s="50" t="s">
        <v>104</v>
      </c>
      <c r="C16" s="49">
        <v>12053</v>
      </c>
      <c r="D16" s="47" t="s">
        <v>118</v>
      </c>
      <c r="E16" s="2">
        <v>17907.169999999998</v>
      </c>
      <c r="G16" s="52"/>
      <c r="I16" s="23" t="s">
        <v>62</v>
      </c>
      <c r="J16" s="24"/>
      <c r="K16" s="24"/>
      <c r="L16" s="24"/>
      <c r="M16" s="24"/>
      <c r="N16" s="24"/>
      <c r="O16" s="25"/>
    </row>
    <row r="17" spans="1:15" ht="14.5" x14ac:dyDescent="0.3">
      <c r="A17" s="48">
        <v>44756</v>
      </c>
      <c r="B17" s="49" t="s">
        <v>16</v>
      </c>
      <c r="C17" s="43" t="s">
        <v>120</v>
      </c>
      <c r="D17" s="1" t="s">
        <v>110</v>
      </c>
      <c r="E17" s="83">
        <v>640</v>
      </c>
      <c r="F17" s="83"/>
      <c r="G17" s="52"/>
      <c r="I17" s="23" t="s">
        <v>63</v>
      </c>
      <c r="J17" s="24"/>
      <c r="K17" s="24"/>
      <c r="L17" s="24"/>
      <c r="M17" s="24"/>
      <c r="N17" s="24"/>
      <c r="O17" s="26">
        <v>581</v>
      </c>
    </row>
    <row r="18" spans="1:15" ht="14.5" x14ac:dyDescent="0.3">
      <c r="A18" s="48">
        <v>45526</v>
      </c>
      <c r="B18" s="49" t="s">
        <v>16</v>
      </c>
      <c r="C18" s="43" t="s">
        <v>120</v>
      </c>
      <c r="D18" s="1" t="s">
        <v>110</v>
      </c>
      <c r="E18" s="2">
        <v>640</v>
      </c>
      <c r="G18" s="52"/>
      <c r="I18" s="23" t="s">
        <v>35</v>
      </c>
      <c r="J18" s="24"/>
      <c r="K18" s="24"/>
      <c r="L18" s="24"/>
      <c r="M18" s="24"/>
      <c r="N18" s="24"/>
      <c r="O18" s="26">
        <v>75000</v>
      </c>
    </row>
    <row r="19" spans="1:15" ht="26" x14ac:dyDescent="0.3">
      <c r="A19" s="48">
        <v>44797</v>
      </c>
      <c r="B19" s="1" t="s">
        <v>104</v>
      </c>
      <c r="C19" s="49">
        <v>12174</v>
      </c>
      <c r="D19" s="51" t="s">
        <v>124</v>
      </c>
      <c r="E19" s="85">
        <v>50802.28</v>
      </c>
      <c r="G19" s="52"/>
      <c r="I19" s="23" t="s">
        <v>64</v>
      </c>
      <c r="J19" s="24"/>
      <c r="K19" s="24"/>
      <c r="L19" s="24"/>
      <c r="M19" s="24"/>
      <c r="N19" s="24"/>
      <c r="O19" s="26">
        <v>95554</v>
      </c>
    </row>
    <row r="20" spans="1:15" ht="14.5" x14ac:dyDescent="0.3">
      <c r="A20" s="48">
        <v>45535</v>
      </c>
      <c r="B20" s="49" t="s">
        <v>128</v>
      </c>
      <c r="C20" s="49" t="s">
        <v>132</v>
      </c>
      <c r="D20" s="51" t="s">
        <v>134</v>
      </c>
      <c r="F20" s="2">
        <v>1440</v>
      </c>
      <c r="G20" s="52"/>
      <c r="I20" s="23" t="s">
        <v>65</v>
      </c>
      <c r="J20" s="24"/>
      <c r="K20" s="24"/>
      <c r="L20" s="24"/>
      <c r="M20" s="24"/>
      <c r="N20" s="24"/>
      <c r="O20" s="27">
        <v>171135</v>
      </c>
    </row>
    <row r="21" spans="1:15" ht="14.5" x14ac:dyDescent="0.3">
      <c r="A21" s="48">
        <v>44818</v>
      </c>
      <c r="B21" s="49" t="s">
        <v>16</v>
      </c>
      <c r="C21" s="49" t="s">
        <v>135</v>
      </c>
      <c r="D21" s="51" t="s">
        <v>137</v>
      </c>
      <c r="F21" s="2">
        <v>720</v>
      </c>
      <c r="G21" s="52"/>
      <c r="I21" s="28" t="s">
        <v>66</v>
      </c>
      <c r="J21" s="29"/>
      <c r="K21" s="29"/>
      <c r="L21" s="29"/>
      <c r="M21" s="29"/>
      <c r="N21" s="29"/>
      <c r="O21" s="30"/>
    </row>
    <row r="22" spans="1:15" ht="14.5" x14ac:dyDescent="0.3">
      <c r="A22" s="48">
        <v>44826</v>
      </c>
      <c r="B22" s="49" t="s">
        <v>138</v>
      </c>
      <c r="C22" s="49">
        <v>32264</v>
      </c>
      <c r="D22" s="51" t="s">
        <v>139</v>
      </c>
      <c r="F22" s="2">
        <v>81.73</v>
      </c>
      <c r="G22" s="52"/>
      <c r="I22" s="28" t="s">
        <v>67</v>
      </c>
      <c r="J22" s="29"/>
      <c r="K22" s="29"/>
      <c r="L22" s="29"/>
      <c r="M22" s="29"/>
      <c r="N22" s="29"/>
      <c r="O22" s="31">
        <v>600000</v>
      </c>
    </row>
    <row r="23" spans="1:15" ht="26" x14ac:dyDescent="0.3">
      <c r="A23" s="48">
        <v>44851</v>
      </c>
      <c r="B23" s="50" t="s">
        <v>104</v>
      </c>
      <c r="C23" s="49">
        <v>12337</v>
      </c>
      <c r="D23" s="51" t="s">
        <v>140</v>
      </c>
      <c r="E23" s="89">
        <v>262486.55</v>
      </c>
      <c r="G23" s="52"/>
      <c r="I23" s="28" t="s">
        <v>68</v>
      </c>
      <c r="J23" s="29"/>
      <c r="K23" s="29"/>
      <c r="L23" s="29"/>
      <c r="M23" s="29"/>
      <c r="N23" s="29"/>
      <c r="O23" s="31">
        <v>150000</v>
      </c>
    </row>
    <row r="24" spans="1:15" ht="26" x14ac:dyDescent="0.3">
      <c r="A24" s="48">
        <v>44818</v>
      </c>
      <c r="B24" s="49" t="s">
        <v>104</v>
      </c>
      <c r="C24" s="49">
        <v>12232</v>
      </c>
      <c r="D24" s="51" t="s">
        <v>141</v>
      </c>
      <c r="E24" s="89">
        <v>50385.94</v>
      </c>
      <c r="G24" s="52"/>
      <c r="I24" s="28" t="s">
        <v>69</v>
      </c>
      <c r="J24" s="29"/>
      <c r="K24" s="29"/>
      <c r="L24" s="29"/>
      <c r="M24" s="29"/>
      <c r="N24" s="29"/>
      <c r="O24" s="32">
        <v>750000</v>
      </c>
    </row>
    <row r="25" spans="1:15" ht="26" x14ac:dyDescent="0.3">
      <c r="A25" s="48">
        <v>44869</v>
      </c>
      <c r="B25" s="49" t="s">
        <v>104</v>
      </c>
      <c r="C25" s="49">
        <v>12404</v>
      </c>
      <c r="D25" s="51" t="s">
        <v>142</v>
      </c>
      <c r="E25" s="89">
        <v>226825.82</v>
      </c>
      <c r="G25" s="52"/>
      <c r="I25" s="33" t="s">
        <v>70</v>
      </c>
      <c r="J25" s="34"/>
      <c r="K25" s="34"/>
      <c r="L25" s="34"/>
      <c r="M25" s="34"/>
      <c r="N25" s="34"/>
      <c r="O25" s="35">
        <v>301750</v>
      </c>
    </row>
    <row r="26" spans="1:15" ht="14.5" x14ac:dyDescent="0.3">
      <c r="A26" s="48">
        <v>45592</v>
      </c>
      <c r="B26" s="50" t="s">
        <v>143</v>
      </c>
      <c r="C26" s="49">
        <v>184392</v>
      </c>
      <c r="D26" s="51" t="s">
        <v>144</v>
      </c>
      <c r="E26" s="89"/>
      <c r="F26" s="2">
        <v>500</v>
      </c>
      <c r="G26" s="52"/>
      <c r="I26" s="36" t="s">
        <v>71</v>
      </c>
      <c r="J26" s="37"/>
      <c r="K26" s="37"/>
      <c r="L26" s="37"/>
      <c r="M26" s="37"/>
      <c r="N26" s="37"/>
      <c r="O26" s="38">
        <v>125000</v>
      </c>
    </row>
    <row r="27" spans="1:15" ht="14.5" x14ac:dyDescent="0.3">
      <c r="A27" s="48">
        <v>44879</v>
      </c>
      <c r="B27" s="50" t="s">
        <v>16</v>
      </c>
      <c r="C27" s="49" t="s">
        <v>145</v>
      </c>
      <c r="D27" s="51" t="s">
        <v>146</v>
      </c>
      <c r="E27" s="89">
        <v>992</v>
      </c>
      <c r="G27" s="52"/>
      <c r="I27" s="21" t="s">
        <v>72</v>
      </c>
      <c r="J27" s="9"/>
      <c r="K27" s="9"/>
      <c r="L27" s="9"/>
      <c r="M27" s="9"/>
      <c r="N27" s="9"/>
      <c r="O27" s="22">
        <v>1347885</v>
      </c>
    </row>
    <row r="28" spans="1:15" ht="14.5" x14ac:dyDescent="0.3">
      <c r="A28" s="48"/>
      <c r="B28" s="50"/>
      <c r="C28" s="49"/>
      <c r="D28" s="51" t="s">
        <v>147</v>
      </c>
      <c r="E28" s="89"/>
      <c r="F28" s="2">
        <v>1720</v>
      </c>
      <c r="G28" s="52"/>
      <c r="I28" s="17"/>
      <c r="O28" s="18"/>
    </row>
    <row r="29" spans="1:15" ht="26" x14ac:dyDescent="0.3">
      <c r="A29" s="48">
        <v>44904</v>
      </c>
      <c r="B29" s="50" t="s">
        <v>104</v>
      </c>
      <c r="C29" s="49">
        <v>12508</v>
      </c>
      <c r="D29" s="51" t="s">
        <v>142</v>
      </c>
      <c r="E29" s="89">
        <v>256890.25</v>
      </c>
      <c r="G29" s="52"/>
    </row>
    <row r="30" spans="1:15" ht="26" x14ac:dyDescent="0.3">
      <c r="A30" s="48">
        <v>44944</v>
      </c>
      <c r="B30" s="50" t="s">
        <v>104</v>
      </c>
      <c r="C30" s="49">
        <v>12585</v>
      </c>
      <c r="D30" s="51" t="s">
        <v>149</v>
      </c>
      <c r="E30" s="89">
        <v>142547.20000000001</v>
      </c>
      <c r="G30" s="52"/>
    </row>
    <row r="31" spans="1:15" x14ac:dyDescent="0.3">
      <c r="A31" s="48">
        <v>44932</v>
      </c>
      <c r="B31" s="50" t="s">
        <v>128</v>
      </c>
      <c r="C31" s="49" t="s">
        <v>150</v>
      </c>
      <c r="D31" s="51" t="s">
        <v>152</v>
      </c>
      <c r="E31" s="89"/>
      <c r="F31" s="2">
        <v>197.5</v>
      </c>
      <c r="G31" s="52"/>
    </row>
    <row r="32" spans="1:15" x14ac:dyDescent="0.3">
      <c r="A32" s="48">
        <v>44944</v>
      </c>
      <c r="B32" s="50" t="s">
        <v>16</v>
      </c>
      <c r="C32" s="49" t="s">
        <v>153</v>
      </c>
      <c r="D32" s="51" t="s">
        <v>155</v>
      </c>
      <c r="E32" s="89">
        <v>2976</v>
      </c>
      <c r="G32" s="52"/>
    </row>
    <row r="33" spans="1:7" ht="26" x14ac:dyDescent="0.3">
      <c r="A33" s="48">
        <v>44964</v>
      </c>
      <c r="B33" s="50" t="s">
        <v>104</v>
      </c>
      <c r="C33" s="49">
        <v>12644</v>
      </c>
      <c r="D33" s="51" t="s">
        <v>156</v>
      </c>
      <c r="E33" s="89">
        <v>78078.990000000005</v>
      </c>
      <c r="G33" s="52"/>
    </row>
    <row r="34" spans="1:7" x14ac:dyDescent="0.3">
      <c r="A34" s="48">
        <v>44940</v>
      </c>
      <c r="B34" s="50" t="s">
        <v>158</v>
      </c>
      <c r="C34" s="49" t="s">
        <v>159</v>
      </c>
      <c r="D34" s="51" t="s">
        <v>160</v>
      </c>
      <c r="E34" s="89"/>
      <c r="F34" s="2">
        <v>6002.11</v>
      </c>
      <c r="G34" s="52"/>
    </row>
    <row r="35" spans="1:7" ht="26" x14ac:dyDescent="0.3">
      <c r="A35" s="48">
        <v>45485</v>
      </c>
      <c r="B35" s="50" t="s">
        <v>104</v>
      </c>
      <c r="C35" s="49">
        <v>13027</v>
      </c>
      <c r="D35" s="51" t="s">
        <v>156</v>
      </c>
      <c r="E35" s="89">
        <v>137734.09</v>
      </c>
      <c r="G35" s="52"/>
    </row>
    <row r="36" spans="1:7" ht="26" x14ac:dyDescent="0.3">
      <c r="A36" s="48">
        <v>45097</v>
      </c>
      <c r="B36" s="50" t="s">
        <v>16</v>
      </c>
      <c r="C36" s="49" t="s">
        <v>161</v>
      </c>
      <c r="D36" s="51" t="s">
        <v>165</v>
      </c>
      <c r="E36" s="89"/>
      <c r="F36" s="2">
        <v>705</v>
      </c>
      <c r="G36" s="52"/>
    </row>
    <row r="37" spans="1:7" x14ac:dyDescent="0.3">
      <c r="A37" s="48">
        <v>45059</v>
      </c>
      <c r="B37" s="50" t="s">
        <v>166</v>
      </c>
      <c r="C37" s="49">
        <v>230534</v>
      </c>
      <c r="D37" s="51" t="s">
        <v>167</v>
      </c>
      <c r="E37" s="89"/>
      <c r="F37" s="2">
        <v>3895</v>
      </c>
      <c r="G37" s="52"/>
    </row>
    <row r="38" spans="1:7" x14ac:dyDescent="0.3">
      <c r="A38" s="48">
        <v>45114</v>
      </c>
      <c r="B38" s="50" t="s">
        <v>168</v>
      </c>
      <c r="C38" s="49">
        <v>2680</v>
      </c>
      <c r="D38" s="51" t="s">
        <v>169</v>
      </c>
      <c r="E38" s="89"/>
      <c r="F38" s="2">
        <v>5400</v>
      </c>
      <c r="G38" s="52"/>
    </row>
    <row r="39" spans="1:7" x14ac:dyDescent="0.3">
      <c r="A39" s="48">
        <v>45161</v>
      </c>
      <c r="B39" s="50" t="s">
        <v>170</v>
      </c>
      <c r="C39" s="49">
        <v>139443</v>
      </c>
      <c r="D39" s="51" t="s">
        <v>171</v>
      </c>
      <c r="E39" s="89"/>
      <c r="F39" s="2">
        <v>8795</v>
      </c>
      <c r="G39" s="52"/>
    </row>
    <row r="40" spans="1:7" x14ac:dyDescent="0.3">
      <c r="A40" s="48">
        <v>45134</v>
      </c>
      <c r="B40" s="50" t="s">
        <v>172</v>
      </c>
      <c r="C40" s="49">
        <v>115170</v>
      </c>
      <c r="D40" s="51" t="s">
        <v>173</v>
      </c>
      <c r="E40" s="89"/>
      <c r="F40" s="2">
        <v>450</v>
      </c>
      <c r="G40" s="52"/>
    </row>
    <row r="41" spans="1:7" x14ac:dyDescent="0.3">
      <c r="A41" s="48">
        <v>45536</v>
      </c>
      <c r="B41" s="50" t="s">
        <v>181</v>
      </c>
      <c r="C41" s="49" t="s">
        <v>182</v>
      </c>
      <c r="D41" s="51" t="s">
        <v>183</v>
      </c>
      <c r="E41" s="89"/>
      <c r="F41" s="2">
        <v>472.5</v>
      </c>
      <c r="G41" s="52"/>
    </row>
    <row r="42" spans="1:7" x14ac:dyDescent="0.3">
      <c r="A42" s="48">
        <v>45189</v>
      </c>
      <c r="B42" s="50" t="s">
        <v>16</v>
      </c>
      <c r="C42" s="49" t="s">
        <v>184</v>
      </c>
      <c r="D42" s="51" t="s">
        <v>185</v>
      </c>
      <c r="E42" s="89"/>
      <c r="F42" s="2">
        <v>237.5</v>
      </c>
      <c r="G42" s="52"/>
    </row>
    <row r="43" spans="1:7" x14ac:dyDescent="0.3">
      <c r="A43" s="48">
        <v>45201</v>
      </c>
      <c r="B43" s="50" t="s">
        <v>181</v>
      </c>
      <c r="C43" s="49" t="s">
        <v>186</v>
      </c>
      <c r="D43" s="51" t="s">
        <v>187</v>
      </c>
      <c r="E43" s="89"/>
      <c r="F43" s="2">
        <v>210</v>
      </c>
      <c r="G43" s="52"/>
    </row>
    <row r="44" spans="1:7" x14ac:dyDescent="0.3">
      <c r="A44" s="48">
        <v>45250</v>
      </c>
      <c r="B44" s="50" t="s">
        <v>181</v>
      </c>
      <c r="C44" s="49" t="s">
        <v>188</v>
      </c>
      <c r="D44" s="51" t="s">
        <v>189</v>
      </c>
      <c r="E44" s="89"/>
      <c r="F44" s="2">
        <v>367.5</v>
      </c>
      <c r="G44" s="52"/>
    </row>
    <row r="45" spans="1:7" x14ac:dyDescent="0.3">
      <c r="A45" s="48">
        <v>45294</v>
      </c>
      <c r="B45" s="50" t="s">
        <v>181</v>
      </c>
      <c r="C45" s="49" t="s">
        <v>190</v>
      </c>
      <c r="D45" s="51" t="s">
        <v>191</v>
      </c>
      <c r="E45" s="89"/>
      <c r="F45" s="2">
        <v>315</v>
      </c>
      <c r="G45" s="52"/>
    </row>
    <row r="46" spans="1:7" x14ac:dyDescent="0.3">
      <c r="A46" s="48">
        <v>45279</v>
      </c>
      <c r="B46" s="50" t="s">
        <v>16</v>
      </c>
      <c r="C46" s="49" t="s">
        <v>192</v>
      </c>
      <c r="D46" s="51" t="s">
        <v>193</v>
      </c>
      <c r="E46" s="89"/>
      <c r="F46" s="2">
        <v>280</v>
      </c>
      <c r="G46" s="52"/>
    </row>
    <row r="47" spans="1:7" x14ac:dyDescent="0.3">
      <c r="A47" s="48">
        <v>45303</v>
      </c>
      <c r="B47" s="50" t="s">
        <v>194</v>
      </c>
      <c r="C47" s="49"/>
      <c r="D47" s="51" t="s">
        <v>195</v>
      </c>
      <c r="E47" s="89"/>
      <c r="G47" s="52">
        <v>6596</v>
      </c>
    </row>
    <row r="48" spans="1:7" x14ac:dyDescent="0.3">
      <c r="A48" s="48">
        <v>45302</v>
      </c>
      <c r="B48" s="50" t="s">
        <v>196</v>
      </c>
      <c r="C48" s="49"/>
      <c r="D48" s="51" t="s">
        <v>197</v>
      </c>
      <c r="E48" s="89"/>
      <c r="F48" s="2">
        <v>17.46</v>
      </c>
      <c r="G48" s="52"/>
    </row>
    <row r="49" spans="1:7" x14ac:dyDescent="0.3">
      <c r="A49" s="48">
        <v>45314</v>
      </c>
      <c r="B49" s="50" t="s">
        <v>198</v>
      </c>
      <c r="C49" s="49"/>
      <c r="D49" s="51" t="s">
        <v>199</v>
      </c>
      <c r="E49" s="89"/>
      <c r="F49" s="2">
        <v>298.33</v>
      </c>
      <c r="G49" s="52"/>
    </row>
    <row r="50" spans="1:7" x14ac:dyDescent="0.3">
      <c r="A50" s="48">
        <v>45314</v>
      </c>
      <c r="B50" s="50" t="s">
        <v>200</v>
      </c>
      <c r="C50" s="49" t="s">
        <v>202</v>
      </c>
      <c r="D50" s="51" t="s">
        <v>201</v>
      </c>
      <c r="E50" s="89"/>
      <c r="F50" s="2">
        <v>287.10000000000002</v>
      </c>
      <c r="G50" s="52"/>
    </row>
    <row r="51" spans="1:7" x14ac:dyDescent="0.3">
      <c r="A51" s="48">
        <v>45314</v>
      </c>
      <c r="B51" s="50" t="s">
        <v>196</v>
      </c>
      <c r="C51" s="49"/>
      <c r="D51" s="51" t="s">
        <v>203</v>
      </c>
      <c r="E51" s="89"/>
      <c r="F51" s="2">
        <v>12.37</v>
      </c>
      <c r="G51" s="52"/>
    </row>
    <row r="52" spans="1:7" x14ac:dyDescent="0.3">
      <c r="A52" s="48">
        <v>45314</v>
      </c>
      <c r="B52" s="50" t="s">
        <v>196</v>
      </c>
      <c r="C52" s="49"/>
      <c r="D52" s="51" t="s">
        <v>204</v>
      </c>
      <c r="E52" s="89"/>
      <c r="F52" s="2">
        <v>12.49</v>
      </c>
      <c r="G52" s="52"/>
    </row>
    <row r="53" spans="1:7" x14ac:dyDescent="0.3">
      <c r="A53" s="48">
        <v>45314</v>
      </c>
      <c r="B53" s="50" t="s">
        <v>196</v>
      </c>
      <c r="C53" s="49"/>
      <c r="D53" s="51" t="s">
        <v>205</v>
      </c>
      <c r="E53" s="89"/>
      <c r="F53" s="2">
        <v>45.97</v>
      </c>
      <c r="G53" s="52"/>
    </row>
    <row r="54" spans="1:7" x14ac:dyDescent="0.3">
      <c r="A54" s="48">
        <v>45314</v>
      </c>
      <c r="B54" s="50" t="s">
        <v>206</v>
      </c>
      <c r="C54" s="49">
        <v>525993</v>
      </c>
      <c r="D54" s="51" t="s">
        <v>207</v>
      </c>
      <c r="E54" s="89"/>
      <c r="F54" s="2">
        <v>551.66999999999996</v>
      </c>
      <c r="G54" s="52"/>
    </row>
    <row r="55" spans="1:7" x14ac:dyDescent="0.3">
      <c r="A55" s="48">
        <v>45314</v>
      </c>
      <c r="B55" s="50" t="s">
        <v>208</v>
      </c>
      <c r="C55" s="49" t="s">
        <v>209</v>
      </c>
      <c r="D55" s="51" t="s">
        <v>210</v>
      </c>
      <c r="E55" s="89"/>
      <c r="F55" s="2">
        <f>479.96+8</f>
        <v>487.96</v>
      </c>
      <c r="G55" s="52"/>
    </row>
    <row r="56" spans="1:7" x14ac:dyDescent="0.3">
      <c r="A56" s="48">
        <v>45314</v>
      </c>
      <c r="B56" s="50" t="s">
        <v>196</v>
      </c>
      <c r="C56" s="49"/>
      <c r="D56" s="51" t="s">
        <v>211</v>
      </c>
      <c r="E56" s="89"/>
      <c r="F56" s="2">
        <v>33.159999999999997</v>
      </c>
      <c r="G56" s="52"/>
    </row>
    <row r="57" spans="1:7" x14ac:dyDescent="0.3">
      <c r="A57" s="48">
        <v>45314</v>
      </c>
      <c r="B57" s="50" t="s">
        <v>208</v>
      </c>
      <c r="C57" s="49">
        <v>26886863</v>
      </c>
      <c r="D57" s="51" t="s">
        <v>212</v>
      </c>
      <c r="E57" s="89"/>
      <c r="F57" s="2">
        <v>53.99</v>
      </c>
      <c r="G57" s="52"/>
    </row>
    <row r="58" spans="1:7" x14ac:dyDescent="0.3">
      <c r="A58" s="48">
        <v>45322</v>
      </c>
      <c r="B58" s="50" t="s">
        <v>181</v>
      </c>
      <c r="C58" s="49" t="s">
        <v>213</v>
      </c>
      <c r="D58" s="51" t="s">
        <v>214</v>
      </c>
      <c r="E58" s="89"/>
      <c r="F58" s="2">
        <v>210</v>
      </c>
      <c r="G58" s="52"/>
    </row>
    <row r="59" spans="1:7" x14ac:dyDescent="0.3">
      <c r="A59" s="48">
        <v>45327</v>
      </c>
      <c r="B59" s="50" t="s">
        <v>215</v>
      </c>
      <c r="C59" s="49">
        <v>1112070</v>
      </c>
      <c r="D59" s="51" t="s">
        <v>216</v>
      </c>
      <c r="E59" s="89"/>
      <c r="F59" s="2">
        <v>480</v>
      </c>
      <c r="G59" s="52"/>
    </row>
    <row r="60" spans="1:7" x14ac:dyDescent="0.3">
      <c r="A60" s="48">
        <v>45348</v>
      </c>
      <c r="B60" s="50" t="s">
        <v>217</v>
      </c>
      <c r="C60" s="49" t="s">
        <v>218</v>
      </c>
      <c r="D60" s="51" t="s">
        <v>219</v>
      </c>
      <c r="E60" s="89"/>
      <c r="F60" s="2">
        <v>14.15</v>
      </c>
      <c r="G60" s="52"/>
    </row>
    <row r="61" spans="1:7" x14ac:dyDescent="0.3">
      <c r="A61" s="48">
        <v>45382</v>
      </c>
      <c r="B61" s="50"/>
      <c r="C61" s="49"/>
      <c r="D61" s="51" t="s">
        <v>220</v>
      </c>
      <c r="E61" s="89"/>
      <c r="G61" s="52">
        <v>50000</v>
      </c>
    </row>
    <row r="62" spans="1:7" x14ac:dyDescent="0.3">
      <c r="A62" s="48">
        <v>45012</v>
      </c>
      <c r="B62" s="1" t="s">
        <v>16</v>
      </c>
      <c r="C62" s="49" t="s">
        <v>157</v>
      </c>
      <c r="D62" s="49" t="s">
        <v>146</v>
      </c>
      <c r="E62" s="89">
        <v>992</v>
      </c>
      <c r="G62" s="52"/>
    </row>
    <row r="63" spans="1:7" x14ac:dyDescent="0.3">
      <c r="A63" s="48">
        <v>45369</v>
      </c>
      <c r="B63" s="1" t="s">
        <v>221</v>
      </c>
      <c r="C63" s="49">
        <v>647621</v>
      </c>
      <c r="D63" s="49" t="s">
        <v>222</v>
      </c>
      <c r="E63" s="89"/>
      <c r="F63" s="2">
        <v>2433.4</v>
      </c>
      <c r="G63" s="52"/>
    </row>
    <row r="64" spans="1:7" x14ac:dyDescent="0.3">
      <c r="A64" s="48">
        <v>45372</v>
      </c>
      <c r="B64" s="1" t="s">
        <v>181</v>
      </c>
      <c r="C64" s="49" t="s">
        <v>223</v>
      </c>
      <c r="D64" s="51" t="s">
        <v>224</v>
      </c>
      <c r="E64" s="89"/>
      <c r="F64" s="2">
        <v>367.5</v>
      </c>
      <c r="G64" s="52"/>
    </row>
    <row r="65" spans="1:7" x14ac:dyDescent="0.3">
      <c r="A65" s="48">
        <v>45379</v>
      </c>
      <c r="B65" s="1" t="s">
        <v>225</v>
      </c>
      <c r="C65" s="49" t="s">
        <v>226</v>
      </c>
      <c r="D65" s="49" t="s">
        <v>227</v>
      </c>
      <c r="E65" s="89"/>
      <c r="F65" s="2">
        <v>2685</v>
      </c>
      <c r="G65" s="52"/>
    </row>
    <row r="66" spans="1:7" x14ac:dyDescent="0.3">
      <c r="A66" s="48">
        <v>45422</v>
      </c>
      <c r="B66" s="1" t="s">
        <v>228</v>
      </c>
      <c r="C66" s="49">
        <v>116957</v>
      </c>
      <c r="D66" s="49" t="s">
        <v>229</v>
      </c>
      <c r="E66" s="89"/>
      <c r="F66" s="2">
        <v>956.89</v>
      </c>
      <c r="G66" s="52"/>
    </row>
    <row r="67" spans="1:7" x14ac:dyDescent="0.3">
      <c r="A67" s="48">
        <v>45421</v>
      </c>
      <c r="B67" s="1" t="s">
        <v>230</v>
      </c>
      <c r="C67" s="49">
        <v>751825</v>
      </c>
      <c r="D67" s="49" t="s">
        <v>231</v>
      </c>
      <c r="E67" s="89"/>
      <c r="F67" s="2">
        <v>96.5</v>
      </c>
      <c r="G67" s="52"/>
    </row>
    <row r="68" spans="1:7" x14ac:dyDescent="0.3">
      <c r="A68" s="48">
        <v>45420</v>
      </c>
      <c r="B68" s="1" t="s">
        <v>232</v>
      </c>
      <c r="C68" s="49"/>
      <c r="D68" s="49" t="s">
        <v>233</v>
      </c>
      <c r="E68" s="89"/>
      <c r="F68" s="2">
        <v>34.85</v>
      </c>
      <c r="G68" s="52"/>
    </row>
    <row r="69" spans="1:7" x14ac:dyDescent="0.3">
      <c r="A69" s="48">
        <v>45429</v>
      </c>
      <c r="B69" s="1" t="s">
        <v>181</v>
      </c>
      <c r="C69" s="49" t="s">
        <v>234</v>
      </c>
      <c r="D69" s="51" t="s">
        <v>235</v>
      </c>
      <c r="E69" s="89"/>
      <c r="F69" s="2">
        <v>420</v>
      </c>
      <c r="G69" s="52"/>
    </row>
    <row r="70" spans="1:7" x14ac:dyDescent="0.3">
      <c r="A70" s="48">
        <v>45401</v>
      </c>
      <c r="B70" s="1" t="s">
        <v>236</v>
      </c>
      <c r="C70" s="49">
        <v>185662</v>
      </c>
      <c r="D70" s="49" t="s">
        <v>237</v>
      </c>
      <c r="E70" s="89"/>
      <c r="F70" s="2">
        <v>1101.1099999999999</v>
      </c>
      <c r="G70" s="52"/>
    </row>
    <row r="71" spans="1:7" x14ac:dyDescent="0.3">
      <c r="A71" s="48">
        <v>45411</v>
      </c>
      <c r="B71" s="50" t="s">
        <v>200</v>
      </c>
      <c r="C71" s="49" t="s">
        <v>238</v>
      </c>
      <c r="D71" s="51" t="s">
        <v>239</v>
      </c>
      <c r="E71" s="89"/>
      <c r="F71" s="2">
        <v>69.98</v>
      </c>
      <c r="G71" s="52"/>
    </row>
    <row r="72" spans="1:7" x14ac:dyDescent="0.3">
      <c r="A72" s="48">
        <v>45401</v>
      </c>
      <c r="B72" s="50" t="s">
        <v>232</v>
      </c>
      <c r="C72" s="49">
        <v>1039711253</v>
      </c>
      <c r="D72" s="51" t="s">
        <v>240</v>
      </c>
      <c r="E72" s="89"/>
      <c r="F72" s="2">
        <v>135</v>
      </c>
      <c r="G72" s="52"/>
    </row>
    <row r="73" spans="1:7" x14ac:dyDescent="0.3">
      <c r="A73" s="48">
        <v>45408</v>
      </c>
      <c r="B73" s="50" t="s">
        <v>241</v>
      </c>
      <c r="C73" s="49" t="s">
        <v>242</v>
      </c>
      <c r="D73" s="51" t="s">
        <v>243</v>
      </c>
      <c r="E73" s="89"/>
      <c r="F73" s="2">
        <v>41.91</v>
      </c>
      <c r="G73" s="52"/>
    </row>
    <row r="74" spans="1:7" x14ac:dyDescent="0.3">
      <c r="A74" s="48">
        <v>45440</v>
      </c>
      <c r="B74" s="50" t="s">
        <v>138</v>
      </c>
      <c r="C74" s="49">
        <v>40503</v>
      </c>
      <c r="D74" s="51" t="s">
        <v>244</v>
      </c>
      <c r="E74" s="89"/>
      <c r="F74" s="2">
        <v>1194</v>
      </c>
      <c r="G74" s="52"/>
    </row>
    <row r="75" spans="1:7" x14ac:dyDescent="0.3">
      <c r="A75" s="48">
        <v>45440</v>
      </c>
      <c r="B75" s="50" t="s">
        <v>138</v>
      </c>
      <c r="C75" s="49">
        <v>40502</v>
      </c>
      <c r="D75" s="51" t="s">
        <v>245</v>
      </c>
      <c r="E75" s="89"/>
      <c r="F75" s="2">
        <v>1694.32</v>
      </c>
      <c r="G75" s="52"/>
    </row>
    <row r="76" spans="1:7" x14ac:dyDescent="0.3">
      <c r="A76" s="48">
        <v>45464</v>
      </c>
      <c r="B76" s="50" t="s">
        <v>276</v>
      </c>
      <c r="C76" s="49"/>
      <c r="D76" s="51" t="s">
        <v>277</v>
      </c>
      <c r="E76" s="89"/>
      <c r="F76" s="2">
        <v>92.26</v>
      </c>
      <c r="G76" s="52"/>
    </row>
    <row r="77" spans="1:7" x14ac:dyDescent="0.3">
      <c r="A77" s="48">
        <v>45471</v>
      </c>
      <c r="B77" s="50" t="s">
        <v>278</v>
      </c>
      <c r="C77" s="49">
        <v>2073</v>
      </c>
      <c r="D77" s="51" t="s">
        <v>279</v>
      </c>
      <c r="E77" s="89"/>
      <c r="F77" s="2">
        <v>42</v>
      </c>
      <c r="G77" s="52"/>
    </row>
    <row r="78" spans="1:7" x14ac:dyDescent="0.3">
      <c r="A78" s="48">
        <v>45471</v>
      </c>
      <c r="B78" s="1" t="s">
        <v>280</v>
      </c>
      <c r="C78" s="43" t="s">
        <v>281</v>
      </c>
      <c r="D78" s="1" t="s">
        <v>162</v>
      </c>
      <c r="F78" s="2">
        <v>280</v>
      </c>
    </row>
    <row r="79" spans="1:7" x14ac:dyDescent="0.3">
      <c r="A79" s="48">
        <v>45502</v>
      </c>
      <c r="B79" s="1" t="s">
        <v>280</v>
      </c>
      <c r="C79" s="43" t="s">
        <v>285</v>
      </c>
      <c r="D79" s="1" t="s">
        <v>313</v>
      </c>
      <c r="F79" s="2">
        <v>1000</v>
      </c>
    </row>
    <row r="80" spans="1:7" ht="26" x14ac:dyDescent="0.3">
      <c r="A80" s="48">
        <v>45516</v>
      </c>
      <c r="B80" s="49" t="s">
        <v>104</v>
      </c>
      <c r="C80" s="49">
        <v>13972</v>
      </c>
      <c r="D80" s="47" t="s">
        <v>315</v>
      </c>
      <c r="E80" s="2">
        <v>36779.730000000003</v>
      </c>
    </row>
    <row r="81" spans="1:8" x14ac:dyDescent="0.3">
      <c r="A81" s="48">
        <v>45523</v>
      </c>
      <c r="B81" s="1" t="s">
        <v>316</v>
      </c>
      <c r="D81" s="1" t="s">
        <v>317</v>
      </c>
      <c r="F81" s="2">
        <v>11.62</v>
      </c>
    </row>
    <row r="82" spans="1:8" x14ac:dyDescent="0.3">
      <c r="A82" s="48">
        <v>45523</v>
      </c>
      <c r="B82" s="1" t="s">
        <v>318</v>
      </c>
      <c r="D82" s="1" t="s">
        <v>319</v>
      </c>
      <c r="F82" s="2">
        <v>57.99</v>
      </c>
    </row>
    <row r="83" spans="1:8" x14ac:dyDescent="0.3">
      <c r="A83" s="48">
        <v>45523</v>
      </c>
      <c r="B83" s="1" t="s">
        <v>181</v>
      </c>
      <c r="C83" s="43" t="s">
        <v>320</v>
      </c>
      <c r="D83" s="1" t="s">
        <v>321</v>
      </c>
      <c r="F83" s="2">
        <v>682.5</v>
      </c>
    </row>
    <row r="84" spans="1:8" x14ac:dyDescent="0.3">
      <c r="A84" s="44">
        <v>45525</v>
      </c>
      <c r="B84" s="1" t="s">
        <v>280</v>
      </c>
      <c r="C84" s="1" t="s">
        <v>287</v>
      </c>
      <c r="D84" s="1" t="s">
        <v>286</v>
      </c>
      <c r="F84" s="83">
        <v>300</v>
      </c>
    </row>
    <row r="85" spans="1:8" x14ac:dyDescent="0.3">
      <c r="A85" s="44">
        <v>45546</v>
      </c>
      <c r="B85" s="1" t="s">
        <v>280</v>
      </c>
      <c r="C85" s="1" t="s">
        <v>288</v>
      </c>
      <c r="D85" s="1" t="s">
        <v>286</v>
      </c>
      <c r="F85" s="83">
        <v>100</v>
      </c>
    </row>
    <row r="86" spans="1:8" x14ac:dyDescent="0.3">
      <c r="A86" s="44">
        <v>45552</v>
      </c>
      <c r="B86" s="1" t="s">
        <v>104</v>
      </c>
      <c r="C86" s="43">
        <v>14063</v>
      </c>
      <c r="D86" s="1" t="s">
        <v>290</v>
      </c>
      <c r="E86" s="83"/>
      <c r="F86" s="124">
        <f>Healthmatic!D22</f>
        <v>11941.863499999999</v>
      </c>
    </row>
    <row r="87" spans="1:8" x14ac:dyDescent="0.3">
      <c r="A87" s="48"/>
    </row>
    <row r="89" spans="1:8" ht="13.5" thickBot="1" x14ac:dyDescent="0.35">
      <c r="E89" s="16">
        <f>SUM(E3:E88)</f>
        <v>1333087.2941000001</v>
      </c>
      <c r="F89" s="16">
        <f>SUM(F3:F88)</f>
        <v>60032.183500000014</v>
      </c>
      <c r="G89" s="16">
        <f>SUM(G3:G88)</f>
        <v>1407330.47</v>
      </c>
    </row>
    <row r="90" spans="1:8" ht="13.5" thickTop="1" x14ac:dyDescent="0.3">
      <c r="E90" s="66" t="s">
        <v>248</v>
      </c>
      <c r="F90" s="66">
        <f>SUM(E89:F89)</f>
        <v>1393119.4776000001</v>
      </c>
      <c r="G90" s="66"/>
    </row>
    <row r="91" spans="1:8" x14ac:dyDescent="0.3">
      <c r="E91" s="66" t="s">
        <v>105</v>
      </c>
      <c r="F91" s="66"/>
      <c r="G91" s="66">
        <f>G89-E89-F89</f>
        <v>14210.992399999901</v>
      </c>
      <c r="H91" s="66" t="s">
        <v>282</v>
      </c>
    </row>
    <row r="92" spans="1:8" x14ac:dyDescent="0.3">
      <c r="E92" s="101" t="s">
        <v>249</v>
      </c>
      <c r="F92" s="102"/>
    </row>
    <row r="93" spans="1:8" x14ac:dyDescent="0.3">
      <c r="E93" s="103" t="s">
        <v>172</v>
      </c>
      <c r="F93" s="104">
        <f>'Tamar Security '!D14</f>
        <v>5236.17</v>
      </c>
    </row>
    <row r="94" spans="1:8" x14ac:dyDescent="0.3">
      <c r="E94" s="103" t="s">
        <v>16</v>
      </c>
      <c r="F94" s="104">
        <f>'Studio Four '!D28</f>
        <v>760</v>
      </c>
    </row>
    <row r="95" spans="1:8" x14ac:dyDescent="0.3">
      <c r="E95" s="103" t="s">
        <v>251</v>
      </c>
      <c r="F95" s="104">
        <v>22177.75</v>
      </c>
    </row>
    <row r="96" spans="1:8" x14ac:dyDescent="0.3">
      <c r="E96" s="103"/>
      <c r="F96" s="104"/>
    </row>
    <row r="97" spans="5:7" x14ac:dyDescent="0.3">
      <c r="E97" s="106" t="s">
        <v>100</v>
      </c>
      <c r="F97" s="105">
        <f>SUM(F93:F95)</f>
        <v>28173.919999999998</v>
      </c>
    </row>
    <row r="98" spans="5:7" x14ac:dyDescent="0.3">
      <c r="E98" s="66" t="s">
        <v>252</v>
      </c>
      <c r="F98" s="66"/>
      <c r="G98" s="66">
        <f>G91-F97</f>
        <v>-13962.927600000097</v>
      </c>
    </row>
  </sheetData>
  <hyperlinks>
    <hyperlink ref="B65" r:id="rId1" xr:uid="{14A06B07-78D1-4F62-8010-29038CD670A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C410-998C-4444-A4CD-9E308906E91E}">
  <dimension ref="A1:F22"/>
  <sheetViews>
    <sheetView workbookViewId="0">
      <selection activeCell="D14" sqref="D14"/>
    </sheetView>
  </sheetViews>
  <sheetFormatPr defaultRowHeight="13" x14ac:dyDescent="0.3"/>
  <cols>
    <col min="1" max="1" width="11.6328125" style="1" customWidth="1"/>
    <col min="2" max="2" width="10.6328125" style="1" customWidth="1"/>
    <col min="3" max="3" width="35.81640625" style="1" customWidth="1"/>
    <col min="4" max="4" width="10.1796875" style="2" customWidth="1"/>
    <col min="5" max="6" width="8.7265625" style="2"/>
    <col min="7" max="16384" width="8.7265625" style="1"/>
  </cols>
  <sheetData>
    <row r="1" spans="1:6" x14ac:dyDescent="0.3">
      <c r="A1" s="53" t="s">
        <v>174</v>
      </c>
    </row>
    <row r="2" spans="1:6" x14ac:dyDescent="0.3">
      <c r="A2" s="1" t="s">
        <v>175</v>
      </c>
      <c r="D2" s="99">
        <v>5686.17</v>
      </c>
    </row>
    <row r="3" spans="1:6" x14ac:dyDescent="0.3">
      <c r="A3" s="43" t="s">
        <v>176</v>
      </c>
      <c r="B3" s="43" t="s">
        <v>106</v>
      </c>
      <c r="C3" s="1" t="s">
        <v>177</v>
      </c>
      <c r="D3" s="2" t="s">
        <v>98</v>
      </c>
      <c r="E3" s="2" t="s">
        <v>99</v>
      </c>
      <c r="F3" s="2" t="s">
        <v>119</v>
      </c>
    </row>
    <row r="4" spans="1:6" x14ac:dyDescent="0.3">
      <c r="A4" s="44">
        <v>45134</v>
      </c>
      <c r="B4" s="43">
        <v>115170</v>
      </c>
      <c r="C4" s="1" t="s">
        <v>178</v>
      </c>
      <c r="D4" s="2">
        <v>450</v>
      </c>
      <c r="E4" s="2">
        <f>D4*0.2</f>
        <v>90</v>
      </c>
      <c r="F4" s="2">
        <f>D4*1.2</f>
        <v>540</v>
      </c>
    </row>
    <row r="5" spans="1:6" x14ac:dyDescent="0.3">
      <c r="A5" s="44"/>
      <c r="B5" s="43"/>
    </row>
    <row r="6" spans="1:6" x14ac:dyDescent="0.3">
      <c r="A6" s="44"/>
      <c r="B6" s="43"/>
    </row>
    <row r="7" spans="1:6" x14ac:dyDescent="0.3">
      <c r="A7" s="44"/>
      <c r="B7" s="43"/>
    </row>
    <row r="8" spans="1:6" x14ac:dyDescent="0.3">
      <c r="A8" s="44"/>
      <c r="B8" s="43"/>
    </row>
    <row r="9" spans="1:6" x14ac:dyDescent="0.3">
      <c r="A9" s="44"/>
      <c r="B9" s="43"/>
    </row>
    <row r="10" spans="1:6" x14ac:dyDescent="0.3">
      <c r="A10" s="44"/>
      <c r="B10" s="43"/>
    </row>
    <row r="11" spans="1:6" x14ac:dyDescent="0.3">
      <c r="A11" s="43"/>
      <c r="B11" s="43"/>
    </row>
    <row r="12" spans="1:6" x14ac:dyDescent="0.3">
      <c r="A12" s="43"/>
      <c r="B12" s="43"/>
    </row>
    <row r="13" spans="1:6" x14ac:dyDescent="0.3">
      <c r="A13" s="43"/>
      <c r="B13" s="43"/>
      <c r="C13" s="95" t="s">
        <v>179</v>
      </c>
      <c r="D13" s="66">
        <f>SUM(D4:D12)</f>
        <v>450</v>
      </c>
    </row>
    <row r="14" spans="1:6" x14ac:dyDescent="0.3">
      <c r="A14" s="43"/>
      <c r="B14" s="43"/>
      <c r="C14" s="95" t="s">
        <v>180</v>
      </c>
      <c r="D14" s="66">
        <f>D2-D13</f>
        <v>5236.17</v>
      </c>
    </row>
    <row r="15" spans="1:6" x14ac:dyDescent="0.3">
      <c r="A15" s="43"/>
      <c r="B15" s="43"/>
    </row>
    <row r="16" spans="1:6" x14ac:dyDescent="0.3">
      <c r="A16" s="43"/>
      <c r="B16" s="43"/>
    </row>
    <row r="17" spans="1:2" x14ac:dyDescent="0.3">
      <c r="A17" s="43"/>
      <c r="B17" s="43"/>
    </row>
    <row r="18" spans="1:2" x14ac:dyDescent="0.3">
      <c r="A18" s="43"/>
      <c r="B18" s="43"/>
    </row>
    <row r="19" spans="1:2" x14ac:dyDescent="0.3">
      <c r="A19" s="43"/>
      <c r="B19" s="43"/>
    </row>
    <row r="20" spans="1:2" x14ac:dyDescent="0.3">
      <c r="A20" s="43"/>
      <c r="B20" s="43"/>
    </row>
    <row r="21" spans="1:2" x14ac:dyDescent="0.3">
      <c r="A21" s="43"/>
      <c r="B21" s="43"/>
    </row>
    <row r="22" spans="1:2" x14ac:dyDescent="0.3">
      <c r="A22" s="43"/>
      <c r="B22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76983-AD45-4469-98D2-991E112A662E}">
  <dimension ref="A1:M68"/>
  <sheetViews>
    <sheetView topLeftCell="A4" workbookViewId="0">
      <selection activeCell="F30" sqref="F30"/>
    </sheetView>
  </sheetViews>
  <sheetFormatPr defaultRowHeight="13" x14ac:dyDescent="0.3"/>
  <cols>
    <col min="1" max="1" width="13.26953125" style="1" customWidth="1"/>
    <col min="2" max="2" width="11.6328125" style="1" customWidth="1"/>
    <col min="3" max="3" width="40" style="1" customWidth="1"/>
    <col min="4" max="5" width="10.54296875" style="1" customWidth="1"/>
    <col min="6" max="6" width="10.6328125" style="1" customWidth="1"/>
    <col min="7" max="7" width="11.90625" style="1" customWidth="1"/>
    <col min="8" max="8" width="15.81640625" style="1" customWidth="1"/>
    <col min="9" max="16384" width="8.7265625" style="1"/>
  </cols>
  <sheetData>
    <row r="1" spans="1:13" x14ac:dyDescent="0.3">
      <c r="A1" s="53" t="s">
        <v>16</v>
      </c>
      <c r="C1" s="44" t="s">
        <v>108</v>
      </c>
    </row>
    <row r="2" spans="1:13" x14ac:dyDescent="0.3">
      <c r="A2" s="1" t="s">
        <v>17</v>
      </c>
      <c r="C2" s="54">
        <v>44599</v>
      </c>
      <c r="J2" s="63" t="s">
        <v>21</v>
      </c>
      <c r="K2" s="63"/>
      <c r="L2" s="63"/>
      <c r="M2" s="64">
        <v>3200</v>
      </c>
    </row>
    <row r="3" spans="1:13" x14ac:dyDescent="0.3">
      <c r="A3" s="1" t="s">
        <v>18</v>
      </c>
      <c r="C3" s="43" t="s">
        <v>19</v>
      </c>
      <c r="J3" s="63" t="s">
        <v>22</v>
      </c>
      <c r="K3" s="63"/>
      <c r="L3" s="63"/>
      <c r="M3" s="64">
        <v>600</v>
      </c>
    </row>
    <row r="4" spans="1:13" x14ac:dyDescent="0.3">
      <c r="A4" s="1" t="s">
        <v>20</v>
      </c>
      <c r="C4" s="55">
        <v>895000</v>
      </c>
      <c r="J4" s="63" t="s">
        <v>23</v>
      </c>
      <c r="K4" s="63"/>
      <c r="L4" s="63"/>
      <c r="M4" s="64">
        <v>4960</v>
      </c>
    </row>
    <row r="5" spans="1:13" x14ac:dyDescent="0.3">
      <c r="J5" s="53" t="s">
        <v>24</v>
      </c>
      <c r="K5" s="53"/>
      <c r="L5" s="53"/>
      <c r="M5" s="100">
        <v>1040</v>
      </c>
    </row>
    <row r="6" spans="1:13" ht="13.5" thickBot="1" x14ac:dyDescent="0.35">
      <c r="A6" s="45" t="s">
        <v>95</v>
      </c>
      <c r="B6" s="53" t="s">
        <v>106</v>
      </c>
      <c r="C6" s="53" t="s">
        <v>97</v>
      </c>
      <c r="D6" s="95" t="s">
        <v>98</v>
      </c>
      <c r="E6" s="95" t="s">
        <v>111</v>
      </c>
      <c r="F6" s="95" t="s">
        <v>99</v>
      </c>
      <c r="G6" s="95" t="s">
        <v>107</v>
      </c>
      <c r="H6" s="53" t="s">
        <v>284</v>
      </c>
      <c r="M6" s="56">
        <f>SUM(M2:M5)</f>
        <v>9800</v>
      </c>
    </row>
    <row r="7" spans="1:13" ht="13.5" thickTop="1" x14ac:dyDescent="0.3">
      <c r="A7" s="58">
        <v>44679</v>
      </c>
      <c r="B7" s="60" t="s">
        <v>109</v>
      </c>
      <c r="C7" s="60" t="s">
        <v>110</v>
      </c>
      <c r="D7" s="90">
        <v>640</v>
      </c>
      <c r="E7" s="90"/>
      <c r="F7" s="90">
        <f>D7*0.2</f>
        <v>128</v>
      </c>
      <c r="G7" s="90">
        <f>D7*1.2</f>
        <v>768</v>
      </c>
      <c r="H7" s="168">
        <v>44704</v>
      </c>
    </row>
    <row r="8" spans="1:13" x14ac:dyDescent="0.3">
      <c r="A8" s="59"/>
      <c r="B8" s="59"/>
      <c r="C8" s="61" t="s">
        <v>112</v>
      </c>
      <c r="D8" s="91"/>
      <c r="E8" s="91">
        <v>152</v>
      </c>
      <c r="F8" s="91">
        <v>30.4</v>
      </c>
      <c r="G8" s="91">
        <v>182.4</v>
      </c>
      <c r="H8" s="169"/>
    </row>
    <row r="9" spans="1:13" x14ac:dyDescent="0.3">
      <c r="A9" s="58">
        <v>44706</v>
      </c>
      <c r="B9" s="60" t="s">
        <v>113</v>
      </c>
      <c r="C9" s="60" t="s">
        <v>114</v>
      </c>
      <c r="D9" s="92">
        <f>3200*0.4</f>
        <v>1280</v>
      </c>
      <c r="E9" s="92"/>
      <c r="F9" s="92">
        <f>D9*0.2</f>
        <v>256</v>
      </c>
      <c r="G9" s="92">
        <f>D9*1.2</f>
        <v>1536</v>
      </c>
      <c r="H9" s="168">
        <v>44739</v>
      </c>
    </row>
    <row r="10" spans="1:13" x14ac:dyDescent="0.3">
      <c r="A10" s="61"/>
      <c r="B10" s="59"/>
      <c r="C10" s="59" t="s">
        <v>115</v>
      </c>
      <c r="D10" s="91">
        <v>600</v>
      </c>
      <c r="E10" s="91"/>
      <c r="F10" s="91">
        <f>D10*0.2</f>
        <v>120</v>
      </c>
      <c r="G10" s="91">
        <f>D10*1.2</f>
        <v>720</v>
      </c>
      <c r="H10" s="169"/>
    </row>
    <row r="11" spans="1:13" x14ac:dyDescent="0.3">
      <c r="A11" s="77">
        <v>44756</v>
      </c>
      <c r="B11" s="62" t="s">
        <v>120</v>
      </c>
      <c r="C11" s="62" t="s">
        <v>110</v>
      </c>
      <c r="D11" s="81">
        <v>640</v>
      </c>
      <c r="E11" s="81"/>
      <c r="F11" s="81">
        <f>D11*0.2</f>
        <v>128</v>
      </c>
      <c r="G11" s="81">
        <f>D11*1.2</f>
        <v>768</v>
      </c>
      <c r="H11" s="108">
        <v>44767</v>
      </c>
    </row>
    <row r="12" spans="1:13" x14ac:dyDescent="0.3">
      <c r="A12" s="77">
        <v>44795</v>
      </c>
      <c r="B12" s="62" t="s">
        <v>121</v>
      </c>
      <c r="C12" s="62" t="s">
        <v>110</v>
      </c>
      <c r="D12" s="81">
        <v>640</v>
      </c>
      <c r="E12" s="81"/>
      <c r="F12" s="81">
        <f>D12*0.2</f>
        <v>128</v>
      </c>
      <c r="G12" s="81">
        <f>D12*1.2</f>
        <v>768</v>
      </c>
      <c r="H12" s="108">
        <v>44795</v>
      </c>
    </row>
    <row r="13" spans="1:13" x14ac:dyDescent="0.3">
      <c r="A13" s="77">
        <v>44818</v>
      </c>
      <c r="B13" s="62" t="s">
        <v>135</v>
      </c>
      <c r="C13" s="62" t="s">
        <v>136</v>
      </c>
      <c r="D13" s="81"/>
      <c r="E13" s="81">
        <v>720</v>
      </c>
      <c r="F13" s="81">
        <f>E13*0.2</f>
        <v>144</v>
      </c>
      <c r="G13" s="81">
        <f>E13*1.2</f>
        <v>864</v>
      </c>
      <c r="H13" s="108">
        <v>44830</v>
      </c>
    </row>
    <row r="14" spans="1:13" x14ac:dyDescent="0.3">
      <c r="A14" s="58">
        <v>44879</v>
      </c>
      <c r="B14" s="60" t="s">
        <v>145</v>
      </c>
      <c r="C14" s="60" t="s">
        <v>146</v>
      </c>
      <c r="D14" s="92">
        <f>4960*0.2</f>
        <v>992</v>
      </c>
      <c r="E14" s="92"/>
      <c r="F14" s="92">
        <f>D14*0.2</f>
        <v>198.4</v>
      </c>
      <c r="G14" s="92">
        <f>D14*1.2</f>
        <v>1190.3999999999999</v>
      </c>
      <c r="H14" s="168">
        <v>44886</v>
      </c>
    </row>
    <row r="15" spans="1:13" x14ac:dyDescent="0.3">
      <c r="A15" s="77"/>
      <c r="B15" s="62"/>
      <c r="C15" s="62" t="s">
        <v>147</v>
      </c>
      <c r="D15" s="81"/>
      <c r="E15" s="81">
        <v>1720</v>
      </c>
      <c r="F15" s="81">
        <f>E15*0.2</f>
        <v>344</v>
      </c>
      <c r="G15" s="81">
        <f>E15*1.2</f>
        <v>2064</v>
      </c>
      <c r="H15" s="169"/>
    </row>
    <row r="16" spans="1:13" x14ac:dyDescent="0.3">
      <c r="A16" s="77">
        <v>44944</v>
      </c>
      <c r="B16" s="62" t="s">
        <v>153</v>
      </c>
      <c r="C16" s="62" t="s">
        <v>154</v>
      </c>
      <c r="D16" s="81">
        <f>4960*0.6</f>
        <v>2976</v>
      </c>
      <c r="E16" s="81"/>
      <c r="F16" s="81">
        <f>D16*0.2</f>
        <v>595.20000000000005</v>
      </c>
      <c r="G16" s="81">
        <f>D16*1.2</f>
        <v>3571.2</v>
      </c>
      <c r="H16" s="108">
        <v>44949</v>
      </c>
    </row>
    <row r="17" spans="1:8" x14ac:dyDescent="0.3">
      <c r="A17" s="77">
        <v>45012</v>
      </c>
      <c r="B17" s="62" t="s">
        <v>157</v>
      </c>
      <c r="C17" s="62" t="s">
        <v>146</v>
      </c>
      <c r="D17" s="81">
        <v>992</v>
      </c>
      <c r="E17" s="81"/>
      <c r="F17" s="81">
        <f>D17*0.2</f>
        <v>198.4</v>
      </c>
      <c r="G17" s="81">
        <f>D17*1.2</f>
        <v>1190.3999999999999</v>
      </c>
      <c r="H17" s="108">
        <v>45040</v>
      </c>
    </row>
    <row r="18" spans="1:8" x14ac:dyDescent="0.3">
      <c r="A18" s="58">
        <v>45097</v>
      </c>
      <c r="B18" s="60" t="s">
        <v>161</v>
      </c>
      <c r="C18" s="60" t="s">
        <v>162</v>
      </c>
      <c r="D18" s="92"/>
      <c r="E18" s="92">
        <v>40</v>
      </c>
      <c r="F18" s="92">
        <f>E18*0.2</f>
        <v>8</v>
      </c>
      <c r="G18" s="92">
        <f>E18*1.2</f>
        <v>48</v>
      </c>
      <c r="H18" s="168">
        <v>45103</v>
      </c>
    </row>
    <row r="19" spans="1:8" x14ac:dyDescent="0.3">
      <c r="A19" s="96"/>
      <c r="B19" s="97"/>
      <c r="C19" s="97" t="s">
        <v>163</v>
      </c>
      <c r="D19" s="98"/>
      <c r="E19" s="98">
        <v>95</v>
      </c>
      <c r="F19" s="98">
        <f t="shared" ref="F19:F20" si="0">E19*0.2</f>
        <v>19</v>
      </c>
      <c r="G19" s="98">
        <f t="shared" ref="G19:G20" si="1">E19*1.2</f>
        <v>114</v>
      </c>
      <c r="H19" s="170"/>
    </row>
    <row r="20" spans="1:8" x14ac:dyDescent="0.3">
      <c r="A20" s="61"/>
      <c r="B20" s="59"/>
      <c r="C20" s="59" t="s">
        <v>164</v>
      </c>
      <c r="D20" s="91"/>
      <c r="E20" s="91">
        <v>570</v>
      </c>
      <c r="F20" s="91">
        <f t="shared" si="0"/>
        <v>114</v>
      </c>
      <c r="G20" s="91">
        <f t="shared" si="1"/>
        <v>684</v>
      </c>
      <c r="H20" s="169"/>
    </row>
    <row r="21" spans="1:8" x14ac:dyDescent="0.3">
      <c r="A21" s="77">
        <v>45189</v>
      </c>
      <c r="B21" s="62" t="s">
        <v>184</v>
      </c>
      <c r="C21" s="62" t="s">
        <v>163</v>
      </c>
      <c r="D21" s="81"/>
      <c r="E21" s="81">
        <v>237.5</v>
      </c>
      <c r="F21" s="81">
        <f>E21*0.2</f>
        <v>47.5</v>
      </c>
      <c r="G21" s="81">
        <f>E21*1.2</f>
        <v>285</v>
      </c>
      <c r="H21" s="108">
        <v>45194</v>
      </c>
    </row>
    <row r="22" spans="1:8" x14ac:dyDescent="0.3">
      <c r="A22" s="77">
        <v>45279</v>
      </c>
      <c r="B22" s="62" t="s">
        <v>192</v>
      </c>
      <c r="C22" s="62" t="s">
        <v>162</v>
      </c>
      <c r="D22" s="81"/>
      <c r="E22" s="81">
        <v>280</v>
      </c>
      <c r="F22" s="81">
        <f>E22*0.2</f>
        <v>56</v>
      </c>
      <c r="G22" s="81">
        <f>E22*1.2</f>
        <v>336</v>
      </c>
      <c r="H22" s="108">
        <v>45313</v>
      </c>
    </row>
    <row r="23" spans="1:8" ht="52" x14ac:dyDescent="0.3">
      <c r="A23" s="58">
        <v>45471</v>
      </c>
      <c r="B23" s="60" t="s">
        <v>281</v>
      </c>
      <c r="C23" s="107" t="s">
        <v>283</v>
      </c>
      <c r="D23" s="109">
        <v>280</v>
      </c>
      <c r="E23" s="109"/>
      <c r="F23" s="109">
        <f>D23*0.2</f>
        <v>56</v>
      </c>
      <c r="G23" s="109">
        <f>D23+F23</f>
        <v>336</v>
      </c>
      <c r="H23" s="110">
        <v>45495</v>
      </c>
    </row>
    <row r="24" spans="1:8" x14ac:dyDescent="0.3">
      <c r="A24" s="77">
        <v>45502</v>
      </c>
      <c r="B24" s="62" t="s">
        <v>285</v>
      </c>
      <c r="C24" s="62" t="s">
        <v>286</v>
      </c>
      <c r="D24" s="81"/>
      <c r="E24" s="81">
        <v>1000</v>
      </c>
      <c r="F24" s="81">
        <f>E24*0.2</f>
        <v>200</v>
      </c>
      <c r="G24" s="81">
        <f>E24+F24</f>
        <v>1200</v>
      </c>
      <c r="H24" s="108">
        <v>45523</v>
      </c>
    </row>
    <row r="25" spans="1:8" x14ac:dyDescent="0.3">
      <c r="A25" s="77">
        <v>45525</v>
      </c>
      <c r="B25" s="62" t="s">
        <v>287</v>
      </c>
      <c r="C25" s="62" t="s">
        <v>286</v>
      </c>
      <c r="D25" s="81"/>
      <c r="E25" s="81">
        <v>300</v>
      </c>
      <c r="F25" s="81">
        <f>E25*0.2</f>
        <v>60</v>
      </c>
      <c r="G25" s="81">
        <f>E25+F25</f>
        <v>360</v>
      </c>
      <c r="H25" s="108">
        <v>45558</v>
      </c>
    </row>
    <row r="26" spans="1:8" x14ac:dyDescent="0.3">
      <c r="A26" s="77">
        <v>45546</v>
      </c>
      <c r="B26" s="62" t="s">
        <v>288</v>
      </c>
      <c r="C26" s="62" t="s">
        <v>286</v>
      </c>
      <c r="D26" s="62"/>
      <c r="E26" s="81">
        <v>100</v>
      </c>
      <c r="F26" s="81">
        <f>E26*0.2</f>
        <v>20</v>
      </c>
      <c r="G26" s="81">
        <v>120</v>
      </c>
      <c r="H26" s="108">
        <v>45558</v>
      </c>
    </row>
    <row r="27" spans="1:8" x14ac:dyDescent="0.3">
      <c r="C27" s="95" t="s">
        <v>119</v>
      </c>
      <c r="D27" s="94">
        <f>SUM(D7:D26)</f>
        <v>9040</v>
      </c>
      <c r="E27" s="94">
        <f>SUM(E7:E26)</f>
        <v>5214.5</v>
      </c>
      <c r="F27" s="111">
        <f>D27+E27</f>
        <v>14254.5</v>
      </c>
    </row>
    <row r="28" spans="1:8" x14ac:dyDescent="0.3">
      <c r="C28" s="95" t="s">
        <v>250</v>
      </c>
      <c r="D28" s="94">
        <f>M6-D27</f>
        <v>760</v>
      </c>
    </row>
    <row r="29" spans="1:8" x14ac:dyDescent="0.3">
      <c r="A29" s="44"/>
    </row>
    <row r="30" spans="1:8" x14ac:dyDescent="0.3">
      <c r="A30" s="44"/>
    </row>
    <row r="31" spans="1:8" x14ac:dyDescent="0.3">
      <c r="A31" s="44"/>
    </row>
    <row r="32" spans="1:8" x14ac:dyDescent="0.3">
      <c r="A32" s="44"/>
    </row>
    <row r="33" spans="1:1" x14ac:dyDescent="0.3">
      <c r="A33" s="44"/>
    </row>
    <row r="34" spans="1:1" x14ac:dyDescent="0.3">
      <c r="A34" s="44"/>
    </row>
    <row r="35" spans="1:1" x14ac:dyDescent="0.3">
      <c r="A35" s="44"/>
    </row>
    <row r="36" spans="1:1" x14ac:dyDescent="0.3">
      <c r="A36" s="44"/>
    </row>
    <row r="37" spans="1:1" x14ac:dyDescent="0.3">
      <c r="A37" s="44"/>
    </row>
    <row r="38" spans="1:1" x14ac:dyDescent="0.3">
      <c r="A38" s="44"/>
    </row>
    <row r="39" spans="1:1" x14ac:dyDescent="0.3">
      <c r="A39" s="44"/>
    </row>
    <row r="40" spans="1:1" x14ac:dyDescent="0.3">
      <c r="A40" s="4"/>
    </row>
    <row r="41" spans="1:1" x14ac:dyDescent="0.3">
      <c r="A41" s="4"/>
    </row>
    <row r="42" spans="1:1" x14ac:dyDescent="0.3">
      <c r="A42" s="4"/>
    </row>
    <row r="43" spans="1:1" x14ac:dyDescent="0.3">
      <c r="A43" s="4"/>
    </row>
    <row r="44" spans="1:1" x14ac:dyDescent="0.3">
      <c r="A44" s="4"/>
    </row>
    <row r="45" spans="1:1" x14ac:dyDescent="0.3">
      <c r="A45" s="4"/>
    </row>
    <row r="46" spans="1:1" x14ac:dyDescent="0.3">
      <c r="A46" s="4"/>
    </row>
    <row r="47" spans="1:1" x14ac:dyDescent="0.3">
      <c r="A47" s="4"/>
    </row>
    <row r="48" spans="1:1" x14ac:dyDescent="0.3">
      <c r="A48" s="4"/>
    </row>
    <row r="49" spans="1:1" x14ac:dyDescent="0.3">
      <c r="A49" s="4"/>
    </row>
    <row r="50" spans="1:1" x14ac:dyDescent="0.3">
      <c r="A50" s="4"/>
    </row>
    <row r="51" spans="1:1" x14ac:dyDescent="0.3">
      <c r="A51" s="4"/>
    </row>
    <row r="52" spans="1:1" x14ac:dyDescent="0.3">
      <c r="A52" s="4"/>
    </row>
    <row r="53" spans="1:1" x14ac:dyDescent="0.3">
      <c r="A53" s="4"/>
    </row>
    <row r="54" spans="1:1" x14ac:dyDescent="0.3">
      <c r="A54" s="4"/>
    </row>
    <row r="55" spans="1:1" x14ac:dyDescent="0.3">
      <c r="A55" s="4"/>
    </row>
    <row r="56" spans="1:1" x14ac:dyDescent="0.3">
      <c r="A56" s="4"/>
    </row>
    <row r="57" spans="1:1" x14ac:dyDescent="0.3">
      <c r="A57" s="4"/>
    </row>
    <row r="58" spans="1:1" x14ac:dyDescent="0.3">
      <c r="A58" s="4"/>
    </row>
    <row r="59" spans="1:1" x14ac:dyDescent="0.3">
      <c r="A59" s="4"/>
    </row>
    <row r="60" spans="1:1" x14ac:dyDescent="0.3">
      <c r="A60" s="4"/>
    </row>
    <row r="61" spans="1:1" x14ac:dyDescent="0.3">
      <c r="A61" s="4"/>
    </row>
    <row r="62" spans="1:1" x14ac:dyDescent="0.3">
      <c r="A62" s="4"/>
    </row>
    <row r="63" spans="1:1" x14ac:dyDescent="0.3">
      <c r="A63" s="4"/>
    </row>
    <row r="64" spans="1:1" x14ac:dyDescent="0.3">
      <c r="A64" s="4"/>
    </row>
    <row r="65" spans="1:1" x14ac:dyDescent="0.3">
      <c r="A65" s="4"/>
    </row>
    <row r="66" spans="1:1" x14ac:dyDescent="0.3">
      <c r="A66" s="4"/>
    </row>
    <row r="67" spans="1:1" x14ac:dyDescent="0.3">
      <c r="A67" s="4"/>
    </row>
    <row r="68" spans="1:1" x14ac:dyDescent="0.3">
      <c r="A68" s="4"/>
    </row>
  </sheetData>
  <mergeCells count="4">
    <mergeCell ref="H7:H8"/>
    <mergeCell ref="H9:H10"/>
    <mergeCell ref="H14:H15"/>
    <mergeCell ref="H18:H20"/>
  </mergeCells>
  <pageMargins left="0.7" right="0.7" top="0.75" bottom="0.75" header="0.3" footer="0.3"/>
  <ignoredErrors>
    <ignoredError sqref="F13:G13 F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7ECDA-4500-4EB4-A9F9-93D684A73329}">
  <dimension ref="A1:M27"/>
  <sheetViews>
    <sheetView zoomScaleNormal="100" workbookViewId="0">
      <pane ySplit="2" topLeftCell="A9" activePane="bottomLeft" state="frozen"/>
      <selection pane="bottomLeft" activeCell="D32" sqref="D32"/>
    </sheetView>
  </sheetViews>
  <sheetFormatPr defaultRowHeight="13" x14ac:dyDescent="0.3"/>
  <cols>
    <col min="1" max="1" width="15" style="43" bestFit="1" customWidth="1"/>
    <col min="2" max="2" width="14.6328125" style="43" bestFit="1" customWidth="1"/>
    <col min="3" max="3" width="31.90625" style="1" customWidth="1"/>
    <col min="4" max="6" width="14.54296875" style="1" customWidth="1"/>
    <col min="7" max="7" width="9.7265625" style="1" bestFit="1" customWidth="1"/>
    <col min="8" max="8" width="10.81640625" style="1" bestFit="1" customWidth="1"/>
    <col min="9" max="9" width="9.90625" style="1" bestFit="1" customWidth="1"/>
    <col min="10" max="10" width="12.81640625" style="43" customWidth="1"/>
    <col min="11" max="11" width="12.26953125" style="1" customWidth="1"/>
    <col min="12" max="12" width="14.453125" style="1" bestFit="1" customWidth="1"/>
    <col min="13" max="13" width="17.453125" style="1" customWidth="1"/>
    <col min="14" max="16384" width="8.7265625" style="1"/>
  </cols>
  <sheetData>
    <row r="1" spans="1:13" x14ac:dyDescent="0.3">
      <c r="A1" s="45" t="s">
        <v>94</v>
      </c>
      <c r="J1" s="67" t="s">
        <v>77</v>
      </c>
      <c r="K1" s="3"/>
      <c r="L1" s="3"/>
      <c r="M1" s="68"/>
    </row>
    <row r="2" spans="1:13" x14ac:dyDescent="0.3">
      <c r="A2" s="43" t="s">
        <v>95</v>
      </c>
      <c r="B2" s="43" t="s">
        <v>96</v>
      </c>
      <c r="C2" s="1" t="s">
        <v>97</v>
      </c>
      <c r="D2" s="46" t="s">
        <v>98</v>
      </c>
      <c r="E2" s="46" t="s">
        <v>102</v>
      </c>
      <c r="F2" s="65" t="s">
        <v>103</v>
      </c>
      <c r="G2" s="46" t="s">
        <v>99</v>
      </c>
      <c r="H2" s="46" t="s">
        <v>100</v>
      </c>
      <c r="J2" s="69" t="s">
        <v>78</v>
      </c>
      <c r="M2" s="7"/>
    </row>
    <row r="3" spans="1:13" ht="26" x14ac:dyDescent="0.3">
      <c r="A3" s="78">
        <v>44670</v>
      </c>
      <c r="B3" s="79">
        <v>11728</v>
      </c>
      <c r="C3" s="80" t="s">
        <v>101</v>
      </c>
      <c r="D3" s="81">
        <v>47834</v>
      </c>
      <c r="E3" s="81">
        <f>D3*0.03</f>
        <v>1435.02</v>
      </c>
      <c r="F3" s="82">
        <f t="shared" ref="F3:F14" si="0">D3-E3</f>
        <v>46398.98</v>
      </c>
      <c r="G3" s="81">
        <f t="shared" ref="G3:G14" si="1">F3*0.2</f>
        <v>9279.7960000000003</v>
      </c>
      <c r="H3" s="81">
        <f t="shared" ref="H3:H14" si="2">F3*1.2</f>
        <v>55678.776000000005</v>
      </c>
      <c r="J3" s="69" t="s">
        <v>79</v>
      </c>
      <c r="L3" s="41" t="s">
        <v>80</v>
      </c>
      <c r="M3" s="70" t="s">
        <v>81</v>
      </c>
    </row>
    <row r="4" spans="1:13" ht="26" x14ac:dyDescent="0.3">
      <c r="A4" s="78">
        <v>44708</v>
      </c>
      <c r="B4" s="79">
        <v>11853</v>
      </c>
      <c r="C4" s="80" t="s">
        <v>117</v>
      </c>
      <c r="D4" s="81">
        <v>17874.53</v>
      </c>
      <c r="E4" s="81">
        <f>D4*0.03</f>
        <v>536.2358999999999</v>
      </c>
      <c r="F4" s="82">
        <f t="shared" si="0"/>
        <v>17338.294099999999</v>
      </c>
      <c r="G4" s="81">
        <f t="shared" si="1"/>
        <v>3467.6588200000001</v>
      </c>
      <c r="H4" s="81">
        <f t="shared" si="2"/>
        <v>20805.95292</v>
      </c>
      <c r="J4" s="71">
        <v>44674</v>
      </c>
      <c r="K4" s="1" t="s">
        <v>82</v>
      </c>
      <c r="L4" s="72">
        <v>47834</v>
      </c>
      <c r="M4" s="73">
        <v>46398.98</v>
      </c>
    </row>
    <row r="5" spans="1:13" ht="26" x14ac:dyDescent="0.3">
      <c r="A5" s="78">
        <v>44757</v>
      </c>
      <c r="B5" s="79">
        <v>12053</v>
      </c>
      <c r="C5" s="80" t="s">
        <v>118</v>
      </c>
      <c r="D5" s="81">
        <v>17907.169999999998</v>
      </c>
      <c r="E5" s="81"/>
      <c r="F5" s="82">
        <f t="shared" si="0"/>
        <v>17907.169999999998</v>
      </c>
      <c r="G5" s="81">
        <f t="shared" si="1"/>
        <v>3581.4339999999997</v>
      </c>
      <c r="H5" s="81">
        <f t="shared" si="2"/>
        <v>21488.603999999996</v>
      </c>
      <c r="J5" s="71">
        <v>44702</v>
      </c>
      <c r="K5" s="1" t="s">
        <v>83</v>
      </c>
      <c r="L5" s="72">
        <v>17338</v>
      </c>
      <c r="M5" s="73">
        <v>17338.29</v>
      </c>
    </row>
    <row r="6" spans="1:13" ht="26" x14ac:dyDescent="0.3">
      <c r="A6" s="77">
        <v>44797</v>
      </c>
      <c r="B6" s="84">
        <v>12174</v>
      </c>
      <c r="C6" s="80" t="s">
        <v>124</v>
      </c>
      <c r="D6" s="81">
        <v>50802.28</v>
      </c>
      <c r="E6" s="81"/>
      <c r="F6" s="82">
        <f t="shared" si="0"/>
        <v>50802.28</v>
      </c>
      <c r="G6" s="81">
        <f t="shared" si="1"/>
        <v>10160.456</v>
      </c>
      <c r="H6" s="81">
        <f t="shared" si="2"/>
        <v>60962.735999999997</v>
      </c>
      <c r="J6" s="71">
        <v>44737</v>
      </c>
      <c r="K6" s="1" t="s">
        <v>84</v>
      </c>
      <c r="L6" s="72">
        <v>18461</v>
      </c>
      <c r="M6" s="73">
        <v>17907.169999999998</v>
      </c>
    </row>
    <row r="7" spans="1:13" ht="26" x14ac:dyDescent="0.3">
      <c r="A7" s="77">
        <v>44851</v>
      </c>
      <c r="B7" s="84">
        <v>12337</v>
      </c>
      <c r="C7" s="80" t="s">
        <v>140</v>
      </c>
      <c r="D7" s="81">
        <v>262486.55</v>
      </c>
      <c r="E7" s="81"/>
      <c r="F7" s="82">
        <f t="shared" si="0"/>
        <v>262486.55</v>
      </c>
      <c r="G7" s="81">
        <f t="shared" si="1"/>
        <v>52497.31</v>
      </c>
      <c r="H7" s="81">
        <f t="shared" si="2"/>
        <v>314983.86</v>
      </c>
      <c r="J7" s="71">
        <v>44765</v>
      </c>
      <c r="K7" s="1" t="s">
        <v>85</v>
      </c>
      <c r="L7" s="72">
        <v>51154</v>
      </c>
      <c r="M7" s="73">
        <v>50802.28</v>
      </c>
    </row>
    <row r="8" spans="1:13" ht="26" x14ac:dyDescent="0.3">
      <c r="A8" s="77">
        <v>44818</v>
      </c>
      <c r="B8" s="84">
        <v>12232</v>
      </c>
      <c r="C8" s="80" t="s">
        <v>141</v>
      </c>
      <c r="D8" s="81">
        <v>50385.94</v>
      </c>
      <c r="E8" s="81"/>
      <c r="F8" s="82">
        <f t="shared" si="0"/>
        <v>50385.94</v>
      </c>
      <c r="G8" s="81">
        <f t="shared" si="1"/>
        <v>10077.188000000002</v>
      </c>
      <c r="H8" s="81">
        <f t="shared" si="2"/>
        <v>60463.127999999997</v>
      </c>
      <c r="J8" s="71">
        <v>44793</v>
      </c>
      <c r="K8" s="1" t="s">
        <v>86</v>
      </c>
      <c r="L8" s="72">
        <v>51944</v>
      </c>
      <c r="M8" s="73">
        <v>50385.94</v>
      </c>
    </row>
    <row r="9" spans="1:13" ht="26" x14ac:dyDescent="0.3">
      <c r="A9" s="77">
        <v>44869</v>
      </c>
      <c r="B9" s="84">
        <v>12404</v>
      </c>
      <c r="C9" s="80" t="s">
        <v>142</v>
      </c>
      <c r="D9" s="81">
        <v>226825.82</v>
      </c>
      <c r="E9" s="81"/>
      <c r="F9" s="82">
        <f t="shared" si="0"/>
        <v>226825.82</v>
      </c>
      <c r="G9" s="81">
        <f t="shared" si="1"/>
        <v>45365.164000000004</v>
      </c>
      <c r="H9" s="81">
        <f t="shared" si="2"/>
        <v>272190.984</v>
      </c>
      <c r="J9" s="71">
        <v>44830</v>
      </c>
      <c r="K9" s="1" t="s">
        <v>87</v>
      </c>
      <c r="L9" s="72">
        <v>240239</v>
      </c>
      <c r="M9" s="73">
        <v>262486.55</v>
      </c>
    </row>
    <row r="10" spans="1:13" ht="26" x14ac:dyDescent="0.3">
      <c r="A10" s="77">
        <v>44904</v>
      </c>
      <c r="B10" s="84">
        <v>12508</v>
      </c>
      <c r="C10" s="80" t="s">
        <v>148</v>
      </c>
      <c r="D10" s="81">
        <v>256890.25</v>
      </c>
      <c r="E10" s="81"/>
      <c r="F10" s="82">
        <f t="shared" si="0"/>
        <v>256890.25</v>
      </c>
      <c r="G10" s="81">
        <f t="shared" si="1"/>
        <v>51378.05</v>
      </c>
      <c r="H10" s="81">
        <f t="shared" si="2"/>
        <v>308268.3</v>
      </c>
      <c r="J10" s="71">
        <v>44860</v>
      </c>
      <c r="K10" s="1" t="s">
        <v>88</v>
      </c>
      <c r="L10" s="72">
        <v>264795</v>
      </c>
      <c r="M10" s="73">
        <v>226825.82</v>
      </c>
    </row>
    <row r="11" spans="1:13" ht="26" x14ac:dyDescent="0.3">
      <c r="A11" s="77">
        <v>44944</v>
      </c>
      <c r="B11" s="84">
        <v>12585</v>
      </c>
      <c r="C11" s="80" t="s">
        <v>149</v>
      </c>
      <c r="D11" s="81">
        <v>142547.20000000001</v>
      </c>
      <c r="E11" s="81"/>
      <c r="F11" s="82">
        <f t="shared" si="0"/>
        <v>142547.20000000001</v>
      </c>
      <c r="G11" s="81">
        <f t="shared" si="1"/>
        <v>28509.440000000002</v>
      </c>
      <c r="H11" s="81">
        <f t="shared" si="2"/>
        <v>171056.64000000001</v>
      </c>
      <c r="J11" s="71">
        <v>44891</v>
      </c>
      <c r="K11" s="1" t="s">
        <v>89</v>
      </c>
      <c r="L11" s="72">
        <v>264795</v>
      </c>
      <c r="M11" s="73">
        <v>256890.25</v>
      </c>
    </row>
    <row r="12" spans="1:13" ht="26" x14ac:dyDescent="0.3">
      <c r="A12" s="77">
        <v>44964</v>
      </c>
      <c r="B12" s="84">
        <v>12644</v>
      </c>
      <c r="C12" s="80" t="s">
        <v>156</v>
      </c>
      <c r="D12" s="81">
        <v>78078.990000000005</v>
      </c>
      <c r="E12" s="81"/>
      <c r="F12" s="82">
        <f t="shared" si="0"/>
        <v>78078.990000000005</v>
      </c>
      <c r="G12" s="81">
        <f t="shared" si="1"/>
        <v>15615.798000000003</v>
      </c>
      <c r="H12" s="81">
        <f t="shared" si="2"/>
        <v>93694.788</v>
      </c>
      <c r="J12" s="71">
        <v>44918</v>
      </c>
      <c r="K12" s="1" t="s">
        <v>90</v>
      </c>
      <c r="L12" s="72">
        <v>198597</v>
      </c>
      <c r="M12" s="73">
        <v>142547.20000000001</v>
      </c>
    </row>
    <row r="13" spans="1:13" ht="26" x14ac:dyDescent="0.3">
      <c r="A13" s="77">
        <v>45119</v>
      </c>
      <c r="B13" s="84">
        <v>13027</v>
      </c>
      <c r="C13" s="80" t="s">
        <v>156</v>
      </c>
      <c r="D13" s="81">
        <v>137734.09</v>
      </c>
      <c r="E13" s="81"/>
      <c r="F13" s="82">
        <f t="shared" si="0"/>
        <v>137734.09</v>
      </c>
      <c r="G13" s="81">
        <f t="shared" si="1"/>
        <v>27546.817999999999</v>
      </c>
      <c r="H13" s="81">
        <f t="shared" si="2"/>
        <v>165280.908</v>
      </c>
      <c r="J13" s="71">
        <v>44952</v>
      </c>
      <c r="K13" s="1" t="s">
        <v>91</v>
      </c>
      <c r="L13" s="72">
        <v>119158</v>
      </c>
      <c r="M13" s="73">
        <v>78078.990000000005</v>
      </c>
    </row>
    <row r="14" spans="1:13" ht="26" x14ac:dyDescent="0.3">
      <c r="A14" s="77">
        <v>45516</v>
      </c>
      <c r="B14" s="84">
        <v>13972</v>
      </c>
      <c r="C14" s="80" t="s">
        <v>314</v>
      </c>
      <c r="D14" s="81">
        <v>36779.730000000003</v>
      </c>
      <c r="E14" s="81"/>
      <c r="F14" s="82">
        <f t="shared" si="0"/>
        <v>36779.730000000003</v>
      </c>
      <c r="G14" s="81">
        <f t="shared" si="1"/>
        <v>7355.9460000000008</v>
      </c>
      <c r="H14" s="81">
        <f t="shared" si="2"/>
        <v>44135.675999999999</v>
      </c>
      <c r="J14" s="71">
        <v>44983</v>
      </c>
      <c r="K14" s="1" t="s">
        <v>92</v>
      </c>
      <c r="L14" s="72">
        <v>49662</v>
      </c>
      <c r="M14" s="73">
        <v>137734.09</v>
      </c>
    </row>
    <row r="15" spans="1:13" x14ac:dyDescent="0.3">
      <c r="D15" s="2"/>
      <c r="E15" s="2"/>
      <c r="F15" s="2"/>
      <c r="G15" s="2"/>
      <c r="H15" s="2"/>
      <c r="J15" s="69"/>
      <c r="K15" s="41" t="s">
        <v>119</v>
      </c>
      <c r="L15" s="42">
        <f>SUM(L4:L14)</f>
        <v>1323977</v>
      </c>
      <c r="M15" s="42">
        <f>SUM(M4:M14)</f>
        <v>1287395.56</v>
      </c>
    </row>
    <row r="16" spans="1:13" x14ac:dyDescent="0.3">
      <c r="C16" s="41" t="s">
        <v>119</v>
      </c>
      <c r="D16" s="2">
        <f>SUM(D3:D15)</f>
        <v>1326146.55</v>
      </c>
      <c r="E16" s="2">
        <f>SUM(E3:E15)</f>
        <v>1971.2558999999999</v>
      </c>
      <c r="F16" s="66">
        <f>SUM(F3:F15)</f>
        <v>1324175.2941000001</v>
      </c>
      <c r="G16" s="2"/>
      <c r="H16" s="2"/>
      <c r="J16" s="74"/>
      <c r="K16" s="9"/>
      <c r="L16" s="75" t="s">
        <v>93</v>
      </c>
      <c r="M16" s="76">
        <f>L15-M15</f>
        <v>36581.439999999944</v>
      </c>
    </row>
    <row r="17" spans="1:9" x14ac:dyDescent="0.3">
      <c r="E17" s="1" t="s">
        <v>246</v>
      </c>
      <c r="F17" s="2">
        <v>1320410.72</v>
      </c>
    </row>
    <row r="18" spans="1:9" x14ac:dyDescent="0.3">
      <c r="E18" s="53" t="s">
        <v>247</v>
      </c>
      <c r="F18" s="94">
        <f>F17-F16</f>
        <v>-3764.5741000000853</v>
      </c>
    </row>
    <row r="20" spans="1:9" x14ac:dyDescent="0.3">
      <c r="A20" s="45" t="s">
        <v>289</v>
      </c>
      <c r="B20" s="45"/>
      <c r="C20" s="53"/>
      <c r="D20" s="66">
        <v>34119.61</v>
      </c>
    </row>
    <row r="21" spans="1:9" x14ac:dyDescent="0.3">
      <c r="A21" s="112" t="s">
        <v>95</v>
      </c>
      <c r="B21" s="112" t="s">
        <v>96</v>
      </c>
      <c r="C21" s="113" t="s">
        <v>97</v>
      </c>
      <c r="D21" s="82" t="s">
        <v>98</v>
      </c>
      <c r="E21" s="62"/>
      <c r="F21" s="62"/>
      <c r="G21" s="113" t="s">
        <v>99</v>
      </c>
      <c r="H21" s="113" t="s">
        <v>295</v>
      </c>
      <c r="I21" s="53" t="s">
        <v>296</v>
      </c>
    </row>
    <row r="22" spans="1:9" x14ac:dyDescent="0.3">
      <c r="A22" s="77">
        <v>45552</v>
      </c>
      <c r="B22" s="84">
        <v>14063</v>
      </c>
      <c r="C22" s="62" t="s">
        <v>290</v>
      </c>
      <c r="D22" s="114">
        <f>D20*0.35</f>
        <v>11941.863499999999</v>
      </c>
      <c r="E22" s="62"/>
      <c r="F22" s="62"/>
      <c r="G22" s="114">
        <f>D22*0.2</f>
        <v>2388.3726999999999</v>
      </c>
      <c r="H22" s="114">
        <f>D22+G22</f>
        <v>14330.236199999999</v>
      </c>
      <c r="I22" s="4">
        <v>45558</v>
      </c>
    </row>
    <row r="23" spans="1:9" x14ac:dyDescent="0.3">
      <c r="A23" s="84"/>
      <c r="B23" s="84"/>
      <c r="C23" s="62" t="s">
        <v>291</v>
      </c>
      <c r="D23" s="114">
        <f>D20*0.3</f>
        <v>10235.883</v>
      </c>
      <c r="E23" s="62"/>
      <c r="F23" s="62"/>
      <c r="G23" s="114">
        <f t="shared" ref="G23:G25" si="3">D23*0.2</f>
        <v>2047.1766</v>
      </c>
      <c r="H23" s="114">
        <f t="shared" ref="H23:H25" si="4">D23+G23</f>
        <v>12283.059600000001</v>
      </c>
    </row>
    <row r="24" spans="1:9" ht="26" x14ac:dyDescent="0.3">
      <c r="A24" s="84"/>
      <c r="B24" s="84"/>
      <c r="C24" s="80" t="s">
        <v>292</v>
      </c>
      <c r="D24" s="114">
        <f>D20*0.32</f>
        <v>10918.2752</v>
      </c>
      <c r="E24" s="62"/>
      <c r="F24" s="62"/>
      <c r="G24" s="114">
        <f t="shared" si="3"/>
        <v>2183.6550400000001</v>
      </c>
      <c r="H24" s="114">
        <f t="shared" si="4"/>
        <v>13101.93024</v>
      </c>
    </row>
    <row r="25" spans="1:9" ht="26" x14ac:dyDescent="0.3">
      <c r="A25" s="84"/>
      <c r="B25" s="84"/>
      <c r="C25" s="80" t="s">
        <v>293</v>
      </c>
      <c r="D25" s="114">
        <f>D20*0.03</f>
        <v>1023.5883</v>
      </c>
      <c r="E25" s="62"/>
      <c r="F25" s="62"/>
      <c r="G25" s="114">
        <f t="shared" si="3"/>
        <v>204.71766000000002</v>
      </c>
      <c r="H25" s="114">
        <f t="shared" si="4"/>
        <v>1228.3059600000001</v>
      </c>
    </row>
    <row r="27" spans="1:9" x14ac:dyDescent="0.3">
      <c r="C27" s="53" t="s">
        <v>294</v>
      </c>
      <c r="D27" s="94">
        <f>SUM(D22:D26)-D22</f>
        <v>22177.746500000001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17BC-3EDA-4658-849F-BA83193E0697}">
  <dimension ref="A1:Q12"/>
  <sheetViews>
    <sheetView workbookViewId="0">
      <selection activeCell="F20" sqref="F20"/>
    </sheetView>
  </sheetViews>
  <sheetFormatPr defaultRowHeight="14.5" x14ac:dyDescent="0.35"/>
  <cols>
    <col min="1" max="1" width="11.1796875" customWidth="1"/>
    <col min="2" max="2" width="2" customWidth="1"/>
    <col min="3" max="3" width="12.54296875" customWidth="1"/>
    <col min="14" max="14" width="12.1796875" bestFit="1" customWidth="1"/>
    <col min="15" max="15" width="10.08984375" bestFit="1" customWidth="1"/>
    <col min="17" max="17" width="10.08984375" bestFit="1" customWidth="1"/>
  </cols>
  <sheetData>
    <row r="1" spans="1:17" x14ac:dyDescent="0.35">
      <c r="A1" t="s">
        <v>297</v>
      </c>
    </row>
    <row r="2" spans="1:17" x14ac:dyDescent="0.35">
      <c r="A2" t="s">
        <v>298</v>
      </c>
    </row>
    <row r="3" spans="1:17" x14ac:dyDescent="0.35">
      <c r="A3" t="s">
        <v>299</v>
      </c>
    </row>
    <row r="4" spans="1:17" x14ac:dyDescent="0.35">
      <c r="A4" t="s">
        <v>300</v>
      </c>
    </row>
    <row r="5" spans="1:17" x14ac:dyDescent="0.35">
      <c r="A5" t="s">
        <v>301</v>
      </c>
      <c r="C5" s="115">
        <v>169049.08</v>
      </c>
    </row>
    <row r="6" spans="1:17" x14ac:dyDescent="0.35">
      <c r="O6" s="121" t="s">
        <v>309</v>
      </c>
      <c r="P6" s="121" t="s">
        <v>310</v>
      </c>
      <c r="Q6" s="121" t="s">
        <v>296</v>
      </c>
    </row>
    <row r="7" spans="1:17" x14ac:dyDescent="0.35">
      <c r="A7" t="s">
        <v>302</v>
      </c>
      <c r="C7" s="116" t="s">
        <v>305</v>
      </c>
      <c r="M7" s="117">
        <v>0.25</v>
      </c>
      <c r="N7" s="118">
        <f>$C$5*M7</f>
        <v>42262.27</v>
      </c>
      <c r="O7" s="120">
        <v>45566</v>
      </c>
      <c r="P7">
        <v>190275</v>
      </c>
      <c r="Q7" s="120">
        <v>45586</v>
      </c>
    </row>
    <row r="8" spans="1:17" x14ac:dyDescent="0.35">
      <c r="A8" t="s">
        <v>83</v>
      </c>
      <c r="C8" t="s">
        <v>306</v>
      </c>
      <c r="M8" s="117">
        <v>0.25</v>
      </c>
      <c r="N8" s="118">
        <f t="shared" ref="N8:N10" si="0">$C$5*M8</f>
        <v>42262.27</v>
      </c>
    </row>
    <row r="9" spans="1:17" x14ac:dyDescent="0.35">
      <c r="A9" t="s">
        <v>303</v>
      </c>
      <c r="C9" s="116" t="s">
        <v>307</v>
      </c>
      <c r="M9" s="117">
        <v>0.45</v>
      </c>
      <c r="N9" s="118">
        <f t="shared" si="0"/>
        <v>76072.085999999996</v>
      </c>
    </row>
    <row r="10" spans="1:17" x14ac:dyDescent="0.35">
      <c r="A10" t="s">
        <v>304</v>
      </c>
      <c r="C10" s="116" t="s">
        <v>308</v>
      </c>
      <c r="M10" s="117">
        <v>0.05</v>
      </c>
      <c r="N10" s="118">
        <f t="shared" si="0"/>
        <v>8452.4539999999997</v>
      </c>
    </row>
    <row r="11" spans="1:17" ht="15" thickBot="1" x14ac:dyDescent="0.4">
      <c r="N11" s="119">
        <f>SUM(N7:N10)</f>
        <v>169049.08</v>
      </c>
    </row>
    <row r="12" spans="1:17" ht="15" thickTop="1" x14ac:dyDescent="0.3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531DF-E365-40EB-BA93-EC1633909064}">
  <dimension ref="A1:S42"/>
  <sheetViews>
    <sheetView topLeftCell="C13" zoomScale="85" zoomScaleNormal="85" workbookViewId="0">
      <selection activeCell="Q36" sqref="Q36"/>
    </sheetView>
  </sheetViews>
  <sheetFormatPr defaultRowHeight="13" x14ac:dyDescent="0.3"/>
  <cols>
    <col min="1" max="1" width="26.26953125" style="87" customWidth="1"/>
    <col min="2" max="2" width="13" style="86" customWidth="1"/>
    <col min="3" max="17" width="12" style="86" customWidth="1"/>
    <col min="18" max="16384" width="8.7265625" style="86"/>
  </cols>
  <sheetData>
    <row r="1" spans="1:19" x14ac:dyDescent="0.3">
      <c r="A1" s="45" t="s">
        <v>128</v>
      </c>
    </row>
    <row r="2" spans="1:19" x14ac:dyDescent="0.3">
      <c r="A2" s="160" t="s">
        <v>95</v>
      </c>
      <c r="B2" s="161" t="s">
        <v>129</v>
      </c>
      <c r="C2" s="161" t="s">
        <v>97</v>
      </c>
      <c r="D2" s="162"/>
      <c r="E2" s="162"/>
      <c r="F2" s="162"/>
      <c r="G2" s="162"/>
      <c r="H2" s="161" t="s">
        <v>130</v>
      </c>
      <c r="I2" s="160" t="s">
        <v>296</v>
      </c>
    </row>
    <row r="3" spans="1:19" x14ac:dyDescent="0.3">
      <c r="A3" s="88">
        <v>44804</v>
      </c>
      <c r="B3" s="86" t="s">
        <v>132</v>
      </c>
      <c r="C3" s="172" t="s">
        <v>133</v>
      </c>
      <c r="D3" s="172"/>
      <c r="E3" s="172"/>
      <c r="F3" s="172"/>
      <c r="G3" s="172"/>
      <c r="H3" s="93">
        <v>1440</v>
      </c>
      <c r="I3" s="165">
        <v>44830</v>
      </c>
    </row>
    <row r="4" spans="1:19" ht="30" customHeight="1" x14ac:dyDescent="0.3">
      <c r="A4" s="127">
        <v>44804</v>
      </c>
      <c r="B4" s="128" t="s">
        <v>323</v>
      </c>
      <c r="C4" s="173" t="s">
        <v>376</v>
      </c>
      <c r="D4" s="173"/>
      <c r="E4" s="173"/>
      <c r="F4" s="173"/>
      <c r="G4" s="173"/>
      <c r="H4" s="129">
        <v>190</v>
      </c>
      <c r="I4" s="166">
        <v>44858</v>
      </c>
    </row>
    <row r="5" spans="1:19" x14ac:dyDescent="0.3">
      <c r="A5" s="127">
        <v>44854</v>
      </c>
      <c r="B5" s="128" t="s">
        <v>324</v>
      </c>
      <c r="C5" s="174" t="s">
        <v>325</v>
      </c>
      <c r="D5" s="174"/>
      <c r="E5" s="174"/>
      <c r="F5" s="174"/>
      <c r="G5" s="174"/>
      <c r="H5" s="129">
        <v>250</v>
      </c>
      <c r="I5" s="166">
        <v>44858</v>
      </c>
    </row>
    <row r="6" spans="1:19" x14ac:dyDescent="0.3">
      <c r="A6" s="88">
        <v>44932</v>
      </c>
      <c r="B6" s="86" t="s">
        <v>150</v>
      </c>
      <c r="C6" s="172" t="s">
        <v>151</v>
      </c>
      <c r="D6" s="172"/>
      <c r="E6" s="172"/>
      <c r="F6" s="172"/>
      <c r="G6" s="172"/>
      <c r="H6" s="93">
        <v>197.5</v>
      </c>
      <c r="I6" s="165">
        <v>44949</v>
      </c>
    </row>
    <row r="7" spans="1:19" x14ac:dyDescent="0.3">
      <c r="A7" s="88">
        <v>45040</v>
      </c>
      <c r="B7" s="86" t="s">
        <v>326</v>
      </c>
      <c r="C7" s="175" t="s">
        <v>327</v>
      </c>
      <c r="D7" s="175"/>
      <c r="E7" s="175"/>
      <c r="F7" s="175"/>
      <c r="G7" s="175"/>
      <c r="H7" s="93">
        <v>400</v>
      </c>
      <c r="I7" s="167">
        <v>45040</v>
      </c>
    </row>
    <row r="8" spans="1:19" x14ac:dyDescent="0.3">
      <c r="A8" s="88">
        <v>45128</v>
      </c>
      <c r="B8" s="86" t="s">
        <v>328</v>
      </c>
      <c r="C8" s="175" t="s">
        <v>329</v>
      </c>
      <c r="D8" s="175"/>
      <c r="E8" s="175"/>
      <c r="F8" s="175"/>
      <c r="G8" s="175"/>
      <c r="H8" s="93">
        <v>1230</v>
      </c>
      <c r="I8" s="167">
        <v>45131</v>
      </c>
    </row>
    <row r="11" spans="1:19" ht="26" x14ac:dyDescent="0.6">
      <c r="A11" s="130" t="s">
        <v>330</v>
      </c>
      <c r="B11" s="132" t="s">
        <v>331</v>
      </c>
      <c r="C11" s="131"/>
      <c r="E11" s="131"/>
      <c r="F11" s="131"/>
      <c r="G11" s="133"/>
      <c r="H11"/>
      <c r="I11" s="132"/>
      <c r="J11" s="132"/>
      <c r="K11" s="132"/>
      <c r="L11" s="132"/>
      <c r="M11" s="132"/>
      <c r="N11"/>
      <c r="O11"/>
      <c r="P11" s="133"/>
      <c r="Q11"/>
      <c r="R11"/>
      <c r="S11" s="125"/>
    </row>
    <row r="12" spans="1:19" ht="14.5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 s="125"/>
    </row>
    <row r="13" spans="1:19" ht="18.5" x14ac:dyDescent="0.45">
      <c r="A13" s="132" t="s">
        <v>332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4"/>
      <c r="O13" s="134"/>
      <c r="P13" s="132"/>
      <c r="Q13" s="134"/>
      <c r="R13"/>
      <c r="S13" s="125"/>
    </row>
    <row r="14" spans="1:19" ht="18.5" x14ac:dyDescent="0.45">
      <c r="A14" s="132" t="s">
        <v>333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4"/>
      <c r="O14" s="134"/>
      <c r="P14" s="132"/>
      <c r="Q14" s="134"/>
      <c r="R14"/>
      <c r="S14" s="125"/>
    </row>
    <row r="15" spans="1:19" ht="18.5" x14ac:dyDescent="0.45">
      <c r="A15" s="132" t="s">
        <v>267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4"/>
      <c r="O15" s="134"/>
      <c r="P15" s="132"/>
      <c r="Q15" s="134"/>
      <c r="R15"/>
      <c r="S15"/>
    </row>
    <row r="16" spans="1:19" ht="14.5" x14ac:dyDescent="0.35">
      <c r="A16" s="135" t="s">
        <v>334</v>
      </c>
      <c r="B16" s="135" t="s">
        <v>335</v>
      </c>
      <c r="C16" s="136" t="s">
        <v>336</v>
      </c>
      <c r="D16" s="136" t="s">
        <v>337</v>
      </c>
      <c r="E16" s="136" t="s">
        <v>338</v>
      </c>
      <c r="F16" s="136" t="s">
        <v>339</v>
      </c>
      <c r="G16" s="137" t="s">
        <v>340</v>
      </c>
      <c r="H16" s="137" t="s">
        <v>341</v>
      </c>
      <c r="I16" s="137" t="s">
        <v>342</v>
      </c>
      <c r="J16" s="137" t="s">
        <v>343</v>
      </c>
      <c r="K16" s="137" t="s">
        <v>344</v>
      </c>
      <c r="L16" s="137" t="s">
        <v>345</v>
      </c>
      <c r="M16" s="137"/>
      <c r="N16" s="137" t="s">
        <v>346</v>
      </c>
      <c r="O16" s="137" t="s">
        <v>335</v>
      </c>
      <c r="P16" s="137"/>
      <c r="Q16" s="137" t="s">
        <v>119</v>
      </c>
      <c r="R16"/>
      <c r="S16"/>
    </row>
    <row r="17" spans="1:19" ht="14.5" x14ac:dyDescent="0.35">
      <c r="A17" t="s">
        <v>347</v>
      </c>
      <c r="B17"/>
      <c r="C17">
        <v>250</v>
      </c>
      <c r="D17">
        <v>250</v>
      </c>
      <c r="E17">
        <v>250</v>
      </c>
      <c r="F17">
        <v>200</v>
      </c>
      <c r="G17" s="138">
        <v>200</v>
      </c>
      <c r="H17" s="138">
        <v>200</v>
      </c>
      <c r="I17" s="138">
        <v>975</v>
      </c>
      <c r="J17" s="138">
        <v>975</v>
      </c>
      <c r="K17" s="138">
        <v>975</v>
      </c>
      <c r="L17" s="138">
        <v>975</v>
      </c>
      <c r="M17" s="138"/>
      <c r="N17" s="138">
        <v>975</v>
      </c>
      <c r="O17" s="138">
        <v>975</v>
      </c>
      <c r="P17" s="138"/>
      <c r="Q17" s="139">
        <f>SUM(C17:P17)</f>
        <v>7200</v>
      </c>
      <c r="R17"/>
      <c r="S17"/>
    </row>
    <row r="18" spans="1:19" ht="14.5" x14ac:dyDescent="0.35">
      <c r="A18" t="s">
        <v>348</v>
      </c>
      <c r="B18"/>
      <c r="C18">
        <v>80</v>
      </c>
      <c r="D18">
        <v>80</v>
      </c>
      <c r="E18">
        <v>80</v>
      </c>
      <c r="F18">
        <v>80</v>
      </c>
      <c r="G18" s="138">
        <v>80</v>
      </c>
      <c r="H18" s="138">
        <v>80</v>
      </c>
      <c r="I18" s="138">
        <v>120</v>
      </c>
      <c r="J18" s="138">
        <v>120</v>
      </c>
      <c r="K18" s="138">
        <v>120</v>
      </c>
      <c r="L18" s="138">
        <v>120</v>
      </c>
      <c r="M18" s="138"/>
      <c r="N18" s="138">
        <v>120</v>
      </c>
      <c r="O18" s="138">
        <v>120</v>
      </c>
      <c r="P18" s="138"/>
      <c r="Q18" s="139">
        <f>SUM(C18:P18)</f>
        <v>1200</v>
      </c>
      <c r="R18"/>
      <c r="S18"/>
    </row>
    <row r="19" spans="1:19" ht="14.5" x14ac:dyDescent="0.35">
      <c r="A19" t="s">
        <v>349</v>
      </c>
      <c r="B19"/>
      <c r="C19">
        <v>80</v>
      </c>
      <c r="D19">
        <v>80</v>
      </c>
      <c r="E19">
        <v>80</v>
      </c>
      <c r="F19">
        <v>80</v>
      </c>
      <c r="G19" s="138">
        <v>80</v>
      </c>
      <c r="H19" s="138">
        <v>80</v>
      </c>
      <c r="I19" s="138">
        <v>140</v>
      </c>
      <c r="J19" s="138">
        <v>140</v>
      </c>
      <c r="K19" s="138">
        <v>140</v>
      </c>
      <c r="L19" s="138">
        <v>140</v>
      </c>
      <c r="M19" s="138"/>
      <c r="N19" s="138">
        <v>140</v>
      </c>
      <c r="O19" s="138">
        <v>140</v>
      </c>
      <c r="P19" s="138"/>
      <c r="Q19" s="139">
        <f>SUM(C19:P19)</f>
        <v>1320</v>
      </c>
      <c r="R19"/>
      <c r="S19"/>
    </row>
    <row r="20" spans="1:19" ht="14.5" x14ac:dyDescent="0.35">
      <c r="A20" t="s">
        <v>350</v>
      </c>
      <c r="B20"/>
      <c r="C20">
        <v>50</v>
      </c>
      <c r="D20"/>
      <c r="E20"/>
      <c r="F20"/>
      <c r="G20" s="138"/>
      <c r="H20" s="138"/>
      <c r="I20" s="138">
        <v>15</v>
      </c>
      <c r="J20" s="138">
        <v>10</v>
      </c>
      <c r="K20" s="138"/>
      <c r="L20" s="138">
        <v>10</v>
      </c>
      <c r="M20" s="138"/>
      <c r="N20" s="138">
        <v>15</v>
      </c>
      <c r="O20" s="138"/>
      <c r="P20" s="138"/>
      <c r="Q20" s="139">
        <f t="shared" ref="Q20:Q27" si="0">SUM(C20:P20)</f>
        <v>100</v>
      </c>
      <c r="R20"/>
      <c r="S20" s="126"/>
    </row>
    <row r="21" spans="1:19" ht="14.5" x14ac:dyDescent="0.35">
      <c r="A21" t="s">
        <v>351</v>
      </c>
      <c r="B21"/>
      <c r="C21">
        <v>60</v>
      </c>
      <c r="D21"/>
      <c r="E21">
        <v>60</v>
      </c>
      <c r="F21"/>
      <c r="G21" s="138"/>
      <c r="H21" s="138"/>
      <c r="I21" s="138">
        <v>60</v>
      </c>
      <c r="J21" s="138"/>
      <c r="K21" s="138">
        <v>60</v>
      </c>
      <c r="L21" s="138"/>
      <c r="M21" s="138"/>
      <c r="N21" s="138">
        <v>60</v>
      </c>
      <c r="O21" s="138"/>
      <c r="P21" s="138"/>
      <c r="Q21" s="139">
        <f t="shared" si="0"/>
        <v>300</v>
      </c>
      <c r="R21"/>
      <c r="S21" s="126"/>
    </row>
    <row r="22" spans="1:19" ht="14.5" x14ac:dyDescent="0.35">
      <c r="A22" t="s">
        <v>352</v>
      </c>
      <c r="B22"/>
      <c r="C22">
        <v>100</v>
      </c>
      <c r="D22"/>
      <c r="E22"/>
      <c r="F22"/>
      <c r="G22" s="138"/>
      <c r="H22" s="138"/>
      <c r="I22" s="138"/>
      <c r="J22" s="138">
        <v>50</v>
      </c>
      <c r="K22" s="138">
        <v>50</v>
      </c>
      <c r="L22" s="138"/>
      <c r="M22" s="138"/>
      <c r="N22" s="138">
        <v>100</v>
      </c>
      <c r="O22" s="138"/>
      <c r="P22" s="138"/>
      <c r="Q22" s="139">
        <f t="shared" si="0"/>
        <v>300</v>
      </c>
      <c r="R22"/>
      <c r="S22" s="126"/>
    </row>
    <row r="23" spans="1:19" ht="14.5" x14ac:dyDescent="0.35">
      <c r="A23" t="s">
        <v>353</v>
      </c>
      <c r="B23"/>
      <c r="C23"/>
      <c r="D23"/>
      <c r="E23"/>
      <c r="F23"/>
      <c r="G23" s="138"/>
      <c r="H23" s="138"/>
      <c r="I23" s="138"/>
      <c r="J23" s="138">
        <v>30</v>
      </c>
      <c r="K23" s="138">
        <v>35</v>
      </c>
      <c r="L23" s="138">
        <v>35</v>
      </c>
      <c r="M23" s="138"/>
      <c r="N23" s="138">
        <v>35</v>
      </c>
      <c r="O23" s="138">
        <v>35</v>
      </c>
      <c r="P23" s="138"/>
      <c r="Q23" s="139">
        <f t="shared" si="0"/>
        <v>170</v>
      </c>
      <c r="R23"/>
      <c r="S23" s="126"/>
    </row>
    <row r="24" spans="1:19" ht="14.5" x14ac:dyDescent="0.35">
      <c r="A24" t="s">
        <v>354</v>
      </c>
      <c r="B24"/>
      <c r="C24">
        <v>20</v>
      </c>
      <c r="D24">
        <v>20</v>
      </c>
      <c r="E24">
        <v>20</v>
      </c>
      <c r="F24">
        <v>20</v>
      </c>
      <c r="G24" s="138">
        <v>20</v>
      </c>
      <c r="H24" s="138">
        <v>20</v>
      </c>
      <c r="I24" s="138">
        <v>40</v>
      </c>
      <c r="J24" s="138">
        <v>40</v>
      </c>
      <c r="K24" s="138">
        <v>40</v>
      </c>
      <c r="L24" s="138">
        <v>40</v>
      </c>
      <c r="M24" s="138"/>
      <c r="N24" s="138">
        <v>40</v>
      </c>
      <c r="O24" s="138">
        <v>40</v>
      </c>
      <c r="P24" s="138"/>
      <c r="Q24" s="139">
        <f t="shared" si="0"/>
        <v>360</v>
      </c>
      <c r="R24"/>
      <c r="S24" s="126"/>
    </row>
    <row r="25" spans="1:19" ht="14.5" x14ac:dyDescent="0.35">
      <c r="A25" t="s">
        <v>355</v>
      </c>
      <c r="B25"/>
      <c r="C25">
        <v>20</v>
      </c>
      <c r="D25">
        <v>20</v>
      </c>
      <c r="E25">
        <v>20</v>
      </c>
      <c r="F25">
        <v>20</v>
      </c>
      <c r="G25" s="138">
        <v>20</v>
      </c>
      <c r="H25" s="138">
        <v>20</v>
      </c>
      <c r="I25" s="138">
        <v>30</v>
      </c>
      <c r="J25" s="138">
        <v>30</v>
      </c>
      <c r="K25" s="138">
        <v>30</v>
      </c>
      <c r="L25" s="138">
        <v>30</v>
      </c>
      <c r="M25" s="138"/>
      <c r="N25" s="138">
        <v>30</v>
      </c>
      <c r="O25" s="138">
        <v>30</v>
      </c>
      <c r="P25" s="138"/>
      <c r="Q25" s="139">
        <f t="shared" si="0"/>
        <v>300</v>
      </c>
      <c r="R25"/>
      <c r="S25" s="126"/>
    </row>
    <row r="26" spans="1:19" ht="14.5" x14ac:dyDescent="0.35">
      <c r="A26" t="s">
        <v>356</v>
      </c>
      <c r="B26"/>
      <c r="C26"/>
      <c r="D26"/>
      <c r="E26">
        <v>120</v>
      </c>
      <c r="F26">
        <v>120</v>
      </c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>
        <f t="shared" si="0"/>
        <v>240</v>
      </c>
      <c r="R26"/>
      <c r="S26" s="126"/>
    </row>
    <row r="27" spans="1:19" ht="14.5" x14ac:dyDescent="0.35">
      <c r="A27" t="s">
        <v>357</v>
      </c>
      <c r="B27"/>
      <c r="C27">
        <v>300</v>
      </c>
      <c r="D27"/>
      <c r="E27"/>
      <c r="F27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9">
        <f t="shared" si="0"/>
        <v>300</v>
      </c>
      <c r="R27"/>
      <c r="S27" s="126"/>
    </row>
    <row r="28" spans="1:19" ht="14.5" x14ac:dyDescent="0.35">
      <c r="A28" s="135" t="s">
        <v>358</v>
      </c>
      <c r="B28" s="135"/>
      <c r="C28" s="140">
        <f t="shared" ref="C28:O28" si="1">SUM(C17:C27)</f>
        <v>960</v>
      </c>
      <c r="D28" s="140">
        <f t="shared" si="1"/>
        <v>450</v>
      </c>
      <c r="E28" s="140">
        <f t="shared" si="1"/>
        <v>630</v>
      </c>
      <c r="F28" s="140">
        <f t="shared" si="1"/>
        <v>520</v>
      </c>
      <c r="G28" s="140">
        <f t="shared" si="1"/>
        <v>400</v>
      </c>
      <c r="H28" s="140">
        <f t="shared" si="1"/>
        <v>400</v>
      </c>
      <c r="I28" s="140">
        <f t="shared" si="1"/>
        <v>1380</v>
      </c>
      <c r="J28" s="140">
        <f t="shared" si="1"/>
        <v>1395</v>
      </c>
      <c r="K28" s="140">
        <f t="shared" si="1"/>
        <v>1450</v>
      </c>
      <c r="L28" s="140">
        <f t="shared" si="1"/>
        <v>1350</v>
      </c>
      <c r="M28" s="140"/>
      <c r="N28" s="140">
        <f t="shared" si="1"/>
        <v>1515</v>
      </c>
      <c r="O28" s="140">
        <f t="shared" si="1"/>
        <v>1340</v>
      </c>
      <c r="P28" s="140"/>
      <c r="Q28" s="141">
        <f>SUM(Q17:Q27)</f>
        <v>11790</v>
      </c>
      <c r="R28"/>
      <c r="S28" s="125"/>
    </row>
    <row r="29" spans="1:19" ht="14.5" x14ac:dyDescent="0.35">
      <c r="A29" s="142" t="s">
        <v>95</v>
      </c>
      <c r="B29" s="176">
        <v>45209</v>
      </c>
      <c r="C29" s="176"/>
      <c r="D29" s="176"/>
      <c r="E29" s="143">
        <v>45260</v>
      </c>
      <c r="F29" s="143">
        <v>45296</v>
      </c>
      <c r="G29" s="177">
        <v>45351</v>
      </c>
      <c r="H29" s="178"/>
      <c r="I29" s="143">
        <v>45384</v>
      </c>
      <c r="J29" s="143">
        <v>45412</v>
      </c>
      <c r="K29" s="143">
        <v>45442</v>
      </c>
      <c r="L29" s="143">
        <v>45454</v>
      </c>
      <c r="M29" s="143">
        <v>45484</v>
      </c>
      <c r="N29" s="143">
        <v>45515</v>
      </c>
      <c r="O29" s="143">
        <v>45538</v>
      </c>
      <c r="P29" s="143">
        <v>45565</v>
      </c>
      <c r="Q29" s="138"/>
      <c r="R29"/>
      <c r="S29" s="125"/>
    </row>
    <row r="30" spans="1:19" ht="14.5" x14ac:dyDescent="0.35">
      <c r="A30" s="142" t="s">
        <v>96</v>
      </c>
      <c r="B30" s="179">
        <v>123</v>
      </c>
      <c r="C30" s="179"/>
      <c r="D30" s="179"/>
      <c r="E30" s="144">
        <v>129</v>
      </c>
      <c r="F30" s="144">
        <v>135</v>
      </c>
      <c r="G30" s="180">
        <v>144</v>
      </c>
      <c r="H30" s="181"/>
      <c r="I30" s="144">
        <v>148</v>
      </c>
      <c r="J30" s="144">
        <v>152</v>
      </c>
      <c r="K30" s="144">
        <v>156</v>
      </c>
      <c r="L30" s="144">
        <v>160</v>
      </c>
      <c r="M30" s="144">
        <v>163</v>
      </c>
      <c r="N30" s="144">
        <v>167</v>
      </c>
      <c r="O30" s="144">
        <v>169</v>
      </c>
      <c r="P30" s="144">
        <v>172</v>
      </c>
      <c r="Q30" s="138"/>
      <c r="R30"/>
      <c r="S30" s="125"/>
    </row>
    <row r="31" spans="1:19" ht="14.5" x14ac:dyDescent="0.35">
      <c r="A31" s="142" t="s">
        <v>130</v>
      </c>
      <c r="B31" s="182">
        <v>787</v>
      </c>
      <c r="C31" s="182"/>
      <c r="D31" s="182"/>
      <c r="E31" s="145">
        <v>536</v>
      </c>
      <c r="F31" s="145">
        <v>220</v>
      </c>
      <c r="G31" s="183">
        <v>120</v>
      </c>
      <c r="H31" s="184"/>
      <c r="I31" s="145">
        <v>420</v>
      </c>
      <c r="J31" s="145">
        <v>2510</v>
      </c>
      <c r="K31" s="145">
        <v>3565</v>
      </c>
      <c r="L31" s="145">
        <v>1023</v>
      </c>
      <c r="M31" s="145">
        <v>2872.5</v>
      </c>
      <c r="N31" s="145">
        <v>2867.5</v>
      </c>
      <c r="O31" s="145">
        <v>1794</v>
      </c>
      <c r="P31" s="145">
        <v>3850</v>
      </c>
      <c r="Q31" s="146">
        <f>SUM(B31:P31)</f>
        <v>20565</v>
      </c>
      <c r="R31" s="133" t="s">
        <v>119</v>
      </c>
      <c r="S31" s="125"/>
    </row>
    <row r="32" spans="1:19" ht="14.5" x14ac:dyDescent="0.35">
      <c r="A32" s="142" t="s">
        <v>359</v>
      </c>
      <c r="B32" s="171">
        <v>45229</v>
      </c>
      <c r="C32" s="171"/>
      <c r="D32" s="171"/>
      <c r="E32" s="147">
        <v>45271</v>
      </c>
      <c r="F32" s="147">
        <v>45313</v>
      </c>
      <c r="G32" s="171">
        <v>45369</v>
      </c>
      <c r="H32" s="171"/>
      <c r="I32" s="147">
        <v>45404</v>
      </c>
      <c r="J32" s="147">
        <v>45425</v>
      </c>
      <c r="K32" s="147">
        <v>45467</v>
      </c>
      <c r="L32" s="147">
        <v>45467</v>
      </c>
      <c r="M32" s="147">
        <v>45484</v>
      </c>
      <c r="N32" s="147">
        <v>45523</v>
      </c>
      <c r="O32" s="147">
        <v>45558</v>
      </c>
      <c r="P32" s="147">
        <v>45586</v>
      </c>
      <c r="Q32" s="138"/>
      <c r="R32"/>
      <c r="S32" s="125"/>
    </row>
    <row r="33" spans="1:19" ht="14.5" x14ac:dyDescent="0.35">
      <c r="A33" s="133"/>
      <c r="B33" s="133"/>
      <c r="C33" s="148"/>
      <c r="D33" s="148"/>
      <c r="E33" s="138"/>
      <c r="F33" s="138"/>
      <c r="G33" s="138"/>
      <c r="H33" s="138"/>
      <c r="I33" s="148" t="s">
        <v>360</v>
      </c>
      <c r="J33" s="149">
        <v>1395</v>
      </c>
      <c r="K33" s="149">
        <v>1400</v>
      </c>
      <c r="L33" s="149">
        <v>495</v>
      </c>
      <c r="M33" s="149">
        <v>1432.5</v>
      </c>
      <c r="N33" s="149">
        <v>1427.5</v>
      </c>
      <c r="O33" s="149">
        <v>865</v>
      </c>
      <c r="P33" s="149">
        <v>1910</v>
      </c>
      <c r="Q33" s="138"/>
      <c r="R33"/>
      <c r="S33" s="125"/>
    </row>
    <row r="34" spans="1:19" ht="14.5" x14ac:dyDescent="0.35">
      <c r="A34" s="133"/>
      <c r="B34" s="133"/>
      <c r="C34" s="148"/>
      <c r="D34" s="148"/>
      <c r="E34" s="148"/>
      <c r="F34" s="148"/>
      <c r="G34" s="148"/>
      <c r="H34" s="148"/>
      <c r="I34" s="148" t="s">
        <v>361</v>
      </c>
      <c r="J34" s="149">
        <v>1115</v>
      </c>
      <c r="K34" s="149">
        <f>1640+525</f>
        <v>2165</v>
      </c>
      <c r="L34" s="149">
        <v>528</v>
      </c>
      <c r="M34" s="149">
        <v>1440</v>
      </c>
      <c r="N34" s="149">
        <v>1440</v>
      </c>
      <c r="O34" s="149">
        <v>929</v>
      </c>
      <c r="P34" s="149">
        <v>1940</v>
      </c>
      <c r="Q34" s="148"/>
      <c r="R34"/>
      <c r="S34" s="125"/>
    </row>
    <row r="35" spans="1:19" ht="14.5" x14ac:dyDescent="0.35">
      <c r="A35" s="133"/>
      <c r="B35" s="133"/>
      <c r="C35" s="148"/>
      <c r="D35" s="148"/>
      <c r="E35" s="148"/>
      <c r="F35" s="148"/>
      <c r="G35" s="148"/>
      <c r="H35" s="148"/>
      <c r="I35" s="148"/>
      <c r="J35" s="150" t="s">
        <v>362</v>
      </c>
      <c r="K35" s="151" t="s">
        <v>363</v>
      </c>
      <c r="L35" s="152" t="s">
        <v>364</v>
      </c>
      <c r="M35" s="152" t="s">
        <v>365</v>
      </c>
      <c r="N35" s="152" t="s">
        <v>366</v>
      </c>
      <c r="O35" s="152" t="s">
        <v>367</v>
      </c>
      <c r="P35" s="153" t="s">
        <v>368</v>
      </c>
      <c r="Q35" s="148"/>
      <c r="R35"/>
      <c r="S35" s="125"/>
    </row>
    <row r="36" spans="1:19" ht="14.5" x14ac:dyDescent="0.35">
      <c r="A36" s="133"/>
      <c r="B36" s="133"/>
      <c r="C36" s="148"/>
      <c r="D36" s="148"/>
      <c r="E36" s="148"/>
      <c r="F36" s="148"/>
      <c r="G36" s="148"/>
      <c r="H36" s="148"/>
      <c r="I36" s="148"/>
      <c r="J36" s="154" t="s">
        <v>369</v>
      </c>
      <c r="K36" s="155" t="s">
        <v>370</v>
      </c>
      <c r="L36" s="148"/>
      <c r="M36" s="148"/>
      <c r="N36" s="148"/>
      <c r="O36" s="148"/>
      <c r="P36" s="148"/>
      <c r="Q36" s="148"/>
      <c r="R36"/>
      <c r="S36" s="125"/>
    </row>
    <row r="37" spans="1:19" ht="14.5" x14ac:dyDescent="0.35">
      <c r="A37" s="133"/>
      <c r="B37" s="133"/>
      <c r="C37" s="148"/>
      <c r="D37" s="148"/>
      <c r="E37" s="148"/>
      <c r="F37" s="148"/>
      <c r="G37" s="148"/>
      <c r="H37" s="148"/>
      <c r="I37"/>
      <c r="J37" s="156">
        <v>540.16999999999996</v>
      </c>
      <c r="K37" s="157">
        <v>861.33</v>
      </c>
      <c r="L37" s="148"/>
      <c r="M37" s="148"/>
      <c r="N37" s="148"/>
      <c r="O37" s="148"/>
      <c r="P37" s="148"/>
      <c r="Q37" s="148"/>
      <c r="R37"/>
      <c r="S37" s="125"/>
    </row>
    <row r="38" spans="1:19" ht="14.5" x14ac:dyDescent="0.35">
      <c r="A38" s="133"/>
      <c r="B38" s="133"/>
      <c r="C38" s="148"/>
      <c r="D38" s="148"/>
      <c r="E38" s="148"/>
      <c r="F38" s="148"/>
      <c r="G38" s="148"/>
      <c r="H38" s="148"/>
      <c r="I38" s="148"/>
      <c r="J38" s="158" t="s">
        <v>371</v>
      </c>
      <c r="K38" s="159" t="s">
        <v>372</v>
      </c>
      <c r="L38" s="148"/>
      <c r="M38" s="148"/>
      <c r="N38" s="148"/>
      <c r="O38" s="148"/>
      <c r="P38" s="148"/>
      <c r="Q38" s="148"/>
      <c r="R38"/>
      <c r="S38" s="125"/>
    </row>
    <row r="39" spans="1:19" ht="14.5" x14ac:dyDescent="0.35">
      <c r="A39" s="133" t="s">
        <v>373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 s="125"/>
    </row>
    <row r="40" spans="1:19" ht="14.5" x14ac:dyDescent="0.35">
      <c r="A40">
        <v>1</v>
      </c>
      <c r="B40"/>
      <c r="C40" t="s">
        <v>374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125"/>
    </row>
    <row r="41" spans="1:19" ht="14.5" x14ac:dyDescent="0.35">
      <c r="A41">
        <v>2</v>
      </c>
      <c r="B41"/>
      <c r="C41" t="s">
        <v>375</v>
      </c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125"/>
    </row>
    <row r="42" spans="1:19" ht="14.5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125"/>
    </row>
  </sheetData>
  <mergeCells count="14">
    <mergeCell ref="B32:D32"/>
    <mergeCell ref="G32:H32"/>
    <mergeCell ref="C3:G3"/>
    <mergeCell ref="C4:G4"/>
    <mergeCell ref="C5:G5"/>
    <mergeCell ref="C6:G6"/>
    <mergeCell ref="C8:G8"/>
    <mergeCell ref="C7:G7"/>
    <mergeCell ref="B29:D29"/>
    <mergeCell ref="G29:H29"/>
    <mergeCell ref="B30:D30"/>
    <mergeCell ref="G30:H30"/>
    <mergeCell ref="B31:D31"/>
    <mergeCell ref="G31:H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5C95-4DC8-4917-B90C-2006EFBC75C6}">
  <dimension ref="A1:E16"/>
  <sheetViews>
    <sheetView tabSelected="1" zoomScale="90" zoomScaleNormal="90" workbookViewId="0">
      <selection activeCell="D11" sqref="D11"/>
    </sheetView>
  </sheetViews>
  <sheetFormatPr defaultRowHeight="14.5" x14ac:dyDescent="0.35"/>
  <cols>
    <col min="1" max="2" width="14.1796875" customWidth="1"/>
    <col min="3" max="3" width="34.81640625" customWidth="1"/>
    <col min="4" max="4" width="8.81640625" bestFit="1" customWidth="1"/>
    <col min="5" max="5" width="10.1796875" bestFit="1" customWidth="1"/>
  </cols>
  <sheetData>
    <row r="1" spans="1:5" x14ac:dyDescent="0.35">
      <c r="A1" s="133" t="s">
        <v>377</v>
      </c>
      <c r="B1" s="133"/>
      <c r="C1" s="133"/>
    </row>
    <row r="2" spans="1:5" x14ac:dyDescent="0.35">
      <c r="A2" s="133" t="s">
        <v>378</v>
      </c>
      <c r="B2" s="133"/>
      <c r="C2" s="133"/>
    </row>
    <row r="4" spans="1:5" x14ac:dyDescent="0.35">
      <c r="A4" s="121" t="s">
        <v>79</v>
      </c>
      <c r="B4" s="121" t="s">
        <v>380</v>
      </c>
      <c r="C4" s="121" t="s">
        <v>97</v>
      </c>
      <c r="E4" s="163"/>
    </row>
    <row r="5" spans="1:5" x14ac:dyDescent="0.35">
      <c r="A5" s="126">
        <v>45427</v>
      </c>
      <c r="B5" s="126" t="s">
        <v>381</v>
      </c>
      <c r="C5" t="s">
        <v>379</v>
      </c>
      <c r="D5" s="115"/>
      <c r="E5" s="115">
        <v>1500</v>
      </c>
    </row>
    <row r="6" spans="1:5" x14ac:dyDescent="0.35">
      <c r="A6" s="126">
        <v>45412</v>
      </c>
      <c r="B6" s="126" t="s">
        <v>322</v>
      </c>
      <c r="C6" t="s">
        <v>382</v>
      </c>
      <c r="D6" s="115">
        <v>540.16999999999996</v>
      </c>
      <c r="E6" s="115"/>
    </row>
    <row r="7" spans="1:5" x14ac:dyDescent="0.35">
      <c r="A7" s="125"/>
      <c r="B7" s="125"/>
      <c r="D7" s="115"/>
      <c r="E7" s="115"/>
    </row>
    <row r="8" spans="1:5" ht="15" thickBot="1" x14ac:dyDescent="0.4">
      <c r="A8" s="125"/>
      <c r="B8" s="125"/>
      <c r="D8" s="164">
        <f>SUM(D5:D7)</f>
        <v>540.16999999999996</v>
      </c>
      <c r="E8" s="164">
        <f>SUM(E5:E7)</f>
        <v>1500</v>
      </c>
    </row>
    <row r="9" spans="1:5" ht="15" thickTop="1" x14ac:dyDescent="0.35">
      <c r="A9" s="125"/>
      <c r="B9" s="125"/>
      <c r="D9" s="115"/>
      <c r="E9" s="115"/>
    </row>
    <row r="10" spans="1:5" x14ac:dyDescent="0.35">
      <c r="A10" s="125"/>
      <c r="B10" s="125"/>
      <c r="D10" s="115" t="s">
        <v>383</v>
      </c>
      <c r="E10" s="115">
        <f>E8-D8</f>
        <v>959.83</v>
      </c>
    </row>
    <row r="11" spans="1:5" x14ac:dyDescent="0.35">
      <c r="A11" s="125"/>
      <c r="B11" s="125"/>
      <c r="D11" s="115"/>
      <c r="E11" s="115"/>
    </row>
    <row r="12" spans="1:5" x14ac:dyDescent="0.35">
      <c r="A12" s="125"/>
      <c r="B12" s="125"/>
      <c r="D12" s="115"/>
      <c r="E12" s="115"/>
    </row>
    <row r="13" spans="1:5" x14ac:dyDescent="0.35">
      <c r="A13" s="125"/>
      <c r="B13" s="125"/>
      <c r="D13" s="115"/>
      <c r="E13" s="115"/>
    </row>
    <row r="14" spans="1:5" x14ac:dyDescent="0.35">
      <c r="A14" s="125"/>
      <c r="B14" s="125"/>
      <c r="D14" s="115"/>
      <c r="E14" s="115"/>
    </row>
    <row r="15" spans="1:5" x14ac:dyDescent="0.35">
      <c r="D15" s="115"/>
      <c r="E15" s="115"/>
    </row>
    <row r="16" spans="1:5" x14ac:dyDescent="0.35">
      <c r="D16" s="115"/>
      <c r="E16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Minutes Ref</vt:lpstr>
      <vt:lpstr>EMR337 </vt:lpstr>
      <vt:lpstr>Tamar Security </vt:lpstr>
      <vt:lpstr>Studio Four </vt:lpstr>
      <vt:lpstr>Healthmatic</vt:lpstr>
      <vt:lpstr>Playinnovation</vt:lpstr>
      <vt:lpstr>Peter Woodman</vt:lpstr>
      <vt:lpstr>Persimmon -Community Champions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Chan</dc:creator>
  <cp:lastModifiedBy>Lydia Chan</cp:lastModifiedBy>
  <dcterms:created xsi:type="dcterms:W3CDTF">2024-07-09T08:00:39Z</dcterms:created>
  <dcterms:modified xsi:type="dcterms:W3CDTF">2024-10-07T16:42:49Z</dcterms:modified>
</cp:coreProperties>
</file>